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21\共有\契約関係\新電力契約関係\平成３１年度契約\"/>
    </mc:Choice>
  </mc:AlternateContent>
  <xr:revisionPtr revIDLastSave="0" documentId="10_ncr:8100000_{72503DD5-D382-45FE-97DD-B2B95926ADF5}" xr6:coauthVersionLast="34" xr6:coauthVersionMax="34" xr10:uidLastSave="{00000000-0000-0000-0000-000000000000}"/>
  <bookViews>
    <workbookView xWindow="390" yWindow="75" windowWidth="17250" windowHeight="8145" firstSheet="2" activeTab="4" xr2:uid="{00000000-000D-0000-FFFF-FFFF00000000}"/>
  </bookViews>
  <sheets>
    <sheet name="（別紙１）施設ごと電気料金金額一覧" sheetId="1" r:id="rId1"/>
    <sheet name="（別紙２）施設ごと積算" sheetId="4" r:id="rId2"/>
    <sheet name="（別紙３）施設ごと金額積算単価" sheetId="2" r:id="rId3"/>
    <sheet name="【対象施設基本情報】" sheetId="5" r:id="rId4"/>
    <sheet name="【対象施設実績一覧】" sheetId="3" r:id="rId5"/>
  </sheets>
  <definedNames>
    <definedName name="_xlnm.Print_Area" localSheetId="0">'（別紙１）施設ごと電気料金金額一覧'!$A$1:$H$18</definedName>
  </definedNames>
  <calcPr calcId="162913"/>
</workbook>
</file>

<file path=xl/calcChain.xml><?xml version="1.0" encoding="utf-8"?>
<calcChain xmlns="http://schemas.openxmlformats.org/spreadsheetml/2006/main">
  <c r="E34" i="3" l="1"/>
  <c r="T29" i="4" l="1"/>
  <c r="N35" i="4"/>
  <c r="L35" i="4"/>
  <c r="T32" i="4"/>
  <c r="R32" i="4"/>
  <c r="R29" i="4"/>
  <c r="N23" i="4"/>
  <c r="L23" i="4"/>
  <c r="T20" i="4"/>
  <c r="R20" i="4"/>
  <c r="N17" i="4"/>
  <c r="L17" i="4"/>
  <c r="N14" i="4"/>
  <c r="L14" i="4"/>
  <c r="T8" i="4" l="1"/>
  <c r="R8" i="4"/>
  <c r="E16" i="4" l="1"/>
  <c r="I18" i="4"/>
  <c r="K18" i="4"/>
  <c r="L18" i="4" s="1"/>
  <c r="M18" i="4"/>
  <c r="N18" i="4" s="1"/>
  <c r="O18" i="4"/>
  <c r="P18" i="4" s="1"/>
  <c r="Q18" i="4"/>
  <c r="R18" i="4" s="1"/>
  <c r="S18" i="4"/>
  <c r="T18" i="4" s="1"/>
  <c r="U18" i="4"/>
  <c r="V18" i="4" s="1"/>
  <c r="W18" i="4"/>
  <c r="X18" i="4" s="1"/>
  <c r="Y18" i="4"/>
  <c r="Z18" i="4" s="1"/>
  <c r="AA18" i="4"/>
  <c r="AB18" i="4" s="1"/>
  <c r="E19" i="4"/>
  <c r="I21" i="4"/>
  <c r="K21" i="4"/>
  <c r="L21" i="4" s="1"/>
  <c r="M21" i="4"/>
  <c r="N21" i="4" s="1"/>
  <c r="O21" i="4"/>
  <c r="P21" i="4" s="1"/>
  <c r="Q21" i="4"/>
  <c r="R21" i="4" s="1"/>
  <c r="S21" i="4"/>
  <c r="T21" i="4" s="1"/>
  <c r="U21" i="4"/>
  <c r="V21" i="4" s="1"/>
  <c r="W21" i="4"/>
  <c r="X21" i="4" s="1"/>
  <c r="Y21" i="4"/>
  <c r="Z21" i="4" s="1"/>
  <c r="AA21" i="4"/>
  <c r="AB21" i="4" s="1"/>
  <c r="E13" i="4"/>
  <c r="I15" i="4"/>
  <c r="K15" i="4"/>
  <c r="L15" i="4" s="1"/>
  <c r="M15" i="4"/>
  <c r="N15" i="4" s="1"/>
  <c r="O15" i="4"/>
  <c r="P15" i="4" s="1"/>
  <c r="Q15" i="4"/>
  <c r="R15" i="4" s="1"/>
  <c r="S15" i="4"/>
  <c r="T15" i="4" s="1"/>
  <c r="U15" i="4"/>
  <c r="V15" i="4" s="1"/>
  <c r="W15" i="4"/>
  <c r="X15" i="4" s="1"/>
  <c r="Y15" i="4"/>
  <c r="Z15" i="4" s="1"/>
  <c r="AA15" i="4"/>
  <c r="AB15" i="4" s="1"/>
  <c r="E10" i="4"/>
  <c r="I12" i="4"/>
  <c r="L12" i="4"/>
  <c r="M12" i="4"/>
  <c r="N12" i="4" s="1"/>
  <c r="O12" i="4"/>
  <c r="P12" i="4" s="1"/>
  <c r="Q12" i="4"/>
  <c r="R12" i="4" s="1"/>
  <c r="S12" i="4"/>
  <c r="T12" i="4" s="1"/>
  <c r="U12" i="4"/>
  <c r="V12" i="4" s="1"/>
  <c r="W12" i="4"/>
  <c r="X12" i="4" s="1"/>
  <c r="Y12" i="4"/>
  <c r="Z12" i="4" s="1"/>
  <c r="AA12" i="4"/>
  <c r="AB12" i="4" s="1"/>
  <c r="O9" i="4"/>
  <c r="P9" i="4" s="1"/>
  <c r="Q9" i="4"/>
  <c r="R9" i="4" s="1"/>
  <c r="S9" i="4"/>
  <c r="T9" i="4" s="1"/>
  <c r="U9" i="4"/>
  <c r="V9" i="4" s="1"/>
  <c r="W9" i="4"/>
  <c r="X9" i="4" s="1"/>
  <c r="Y9" i="4"/>
  <c r="Z9" i="4" s="1"/>
  <c r="AA9" i="4"/>
  <c r="AB9" i="4" s="1"/>
  <c r="O24" i="4"/>
  <c r="P24" i="4" s="1"/>
  <c r="Q24" i="4"/>
  <c r="R24" i="4" s="1"/>
  <c r="S24" i="4"/>
  <c r="T24" i="4" s="1"/>
  <c r="U24" i="4"/>
  <c r="V24" i="4" s="1"/>
  <c r="W24" i="4"/>
  <c r="X24" i="4" s="1"/>
  <c r="Y24" i="4"/>
  <c r="Z24" i="4" s="1"/>
  <c r="AA24" i="4"/>
  <c r="AB24" i="4" s="1"/>
  <c r="O27" i="4"/>
  <c r="P27" i="4" s="1"/>
  <c r="Q27" i="4"/>
  <c r="S27" i="4"/>
  <c r="T27" i="4" s="1"/>
  <c r="U27" i="4"/>
  <c r="V27" i="4" s="1"/>
  <c r="W27" i="4"/>
  <c r="X27" i="4" s="1"/>
  <c r="Y27" i="4"/>
  <c r="Z27" i="4" s="1"/>
  <c r="AA27" i="4"/>
  <c r="AB27" i="4" s="1"/>
  <c r="O30" i="4"/>
  <c r="P30" i="4" s="1"/>
  <c r="Q30" i="4"/>
  <c r="R30" i="4" s="1"/>
  <c r="S30" i="4"/>
  <c r="T30" i="4" s="1"/>
  <c r="U30" i="4"/>
  <c r="V30" i="4" s="1"/>
  <c r="W30" i="4"/>
  <c r="X30" i="4" s="1"/>
  <c r="Y30" i="4"/>
  <c r="Z30" i="4" s="1"/>
  <c r="AA30" i="4"/>
  <c r="AB30" i="4" s="1"/>
  <c r="O33" i="4"/>
  <c r="P33" i="4" s="1"/>
  <c r="Q33" i="4"/>
  <c r="R33" i="4" s="1"/>
  <c r="S33" i="4"/>
  <c r="T33" i="4" s="1"/>
  <c r="U33" i="4"/>
  <c r="V33" i="4" s="1"/>
  <c r="W33" i="4"/>
  <c r="X33" i="4" s="1"/>
  <c r="Y33" i="4"/>
  <c r="Z33" i="4" s="1"/>
  <c r="AA33" i="4"/>
  <c r="AB33" i="4" s="1"/>
  <c r="O36" i="4"/>
  <c r="P36" i="4" s="1"/>
  <c r="Q36" i="4"/>
  <c r="R36" i="4" s="1"/>
  <c r="S36" i="4"/>
  <c r="T36" i="4" s="1"/>
  <c r="U36" i="4"/>
  <c r="V36" i="4" s="1"/>
  <c r="W36" i="4"/>
  <c r="X36" i="4" s="1"/>
  <c r="Y36" i="4"/>
  <c r="Z36" i="4" s="1"/>
  <c r="AA36" i="4"/>
  <c r="AB36" i="4" s="1"/>
  <c r="M9" i="4"/>
  <c r="N9" i="4" s="1"/>
  <c r="M24" i="4"/>
  <c r="N24" i="4" s="1"/>
  <c r="M27" i="4"/>
  <c r="N27" i="4" s="1"/>
  <c r="M30" i="4"/>
  <c r="N30" i="4" s="1"/>
  <c r="M33" i="4"/>
  <c r="N33" i="4" s="1"/>
  <c r="M36" i="4"/>
  <c r="N36" i="4" s="1"/>
  <c r="E22" i="4"/>
  <c r="E25" i="4"/>
  <c r="E28" i="4"/>
  <c r="E31" i="4"/>
  <c r="E34" i="4"/>
  <c r="E7" i="4"/>
  <c r="F72" i="3"/>
  <c r="E72" i="3"/>
  <c r="E71" i="3"/>
  <c r="E70" i="3"/>
  <c r="E69" i="3"/>
  <c r="F68" i="3"/>
  <c r="E68" i="3"/>
  <c r="E67" i="3"/>
  <c r="F66" i="3"/>
  <c r="E66" i="3"/>
  <c r="F65" i="3"/>
  <c r="E65" i="3"/>
  <c r="E64" i="3"/>
  <c r="E63" i="3"/>
  <c r="E54" i="3"/>
  <c r="E53" i="3"/>
  <c r="E52" i="3"/>
  <c r="E51" i="3"/>
  <c r="Q50" i="3"/>
  <c r="P50" i="3"/>
  <c r="O50" i="3"/>
  <c r="N50" i="3"/>
  <c r="M50" i="3"/>
  <c r="L50" i="3"/>
  <c r="K50" i="3"/>
  <c r="J50" i="3"/>
  <c r="I50" i="3"/>
  <c r="H50" i="3"/>
  <c r="G50" i="3"/>
  <c r="F50" i="3"/>
  <c r="E49" i="3"/>
  <c r="E48" i="3"/>
  <c r="E47" i="3"/>
  <c r="Q46" i="3"/>
  <c r="P46" i="3"/>
  <c r="O46" i="3"/>
  <c r="N46" i="3"/>
  <c r="M46" i="3"/>
  <c r="L46" i="3"/>
  <c r="K46" i="3"/>
  <c r="J46" i="3"/>
  <c r="I46" i="3"/>
  <c r="H46" i="3"/>
  <c r="G46" i="3"/>
  <c r="F46" i="3"/>
  <c r="E45" i="3"/>
  <c r="E44" i="3"/>
  <c r="E43" i="3"/>
  <c r="E42" i="3"/>
  <c r="Q41" i="3"/>
  <c r="P41" i="3"/>
  <c r="O41" i="3"/>
  <c r="N41" i="3"/>
  <c r="M41" i="3"/>
  <c r="L41" i="3"/>
  <c r="K41" i="3"/>
  <c r="J41" i="3"/>
  <c r="I41" i="3"/>
  <c r="H41" i="3"/>
  <c r="G41" i="3"/>
  <c r="F41" i="3"/>
  <c r="E40" i="3"/>
  <c r="E39" i="3"/>
  <c r="E38" i="3"/>
  <c r="E37" i="3"/>
  <c r="Q36" i="3"/>
  <c r="P36" i="3"/>
  <c r="O36" i="3"/>
  <c r="N36" i="3"/>
  <c r="M36" i="3"/>
  <c r="L36" i="3"/>
  <c r="K36" i="3"/>
  <c r="J36" i="3"/>
  <c r="I36" i="3"/>
  <c r="H36" i="3"/>
  <c r="G36" i="3"/>
  <c r="F36" i="3"/>
  <c r="E35" i="3"/>
  <c r="E33" i="3"/>
  <c r="E32" i="3"/>
  <c r="E31" i="3"/>
  <c r="Q30" i="3"/>
  <c r="P30" i="3"/>
  <c r="O30" i="3"/>
  <c r="N30" i="3"/>
  <c r="M30" i="3"/>
  <c r="L30" i="3"/>
  <c r="K30" i="3"/>
  <c r="J30" i="3"/>
  <c r="I30" i="3"/>
  <c r="H30" i="3"/>
  <c r="G30" i="3"/>
  <c r="F30" i="3"/>
  <c r="E29" i="3"/>
  <c r="E28" i="3"/>
  <c r="E27" i="3"/>
  <c r="Q26" i="3"/>
  <c r="P26" i="3"/>
  <c r="O26" i="3"/>
  <c r="N26" i="3"/>
  <c r="M26" i="3"/>
  <c r="L26" i="3"/>
  <c r="K26" i="3"/>
  <c r="J26" i="3"/>
  <c r="I26" i="3"/>
  <c r="H26" i="3"/>
  <c r="G26" i="3"/>
  <c r="F26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K6" i="4"/>
  <c r="K24" i="4"/>
  <c r="L24" i="4" s="1"/>
  <c r="K27" i="4"/>
  <c r="L27" i="4" s="1"/>
  <c r="K30" i="4"/>
  <c r="L30" i="4" s="1"/>
  <c r="K33" i="4"/>
  <c r="L33" i="4" s="1"/>
  <c r="K36" i="4"/>
  <c r="L36" i="4" s="1"/>
  <c r="K9" i="4"/>
  <c r="L9" i="4" s="1"/>
  <c r="AA6" i="4"/>
  <c r="Y6" i="4"/>
  <c r="M6" i="4"/>
  <c r="O6" i="4"/>
  <c r="Q6" i="4"/>
  <c r="S6" i="4"/>
  <c r="U6" i="4"/>
  <c r="W6" i="4"/>
  <c r="Q55" i="3" l="1"/>
  <c r="E73" i="3"/>
  <c r="G55" i="3"/>
  <c r="K55" i="3"/>
  <c r="O55" i="3"/>
  <c r="I55" i="3"/>
  <c r="M55" i="3"/>
  <c r="H55" i="3"/>
  <c r="L55" i="3"/>
  <c r="P55" i="3"/>
  <c r="F55" i="3"/>
  <c r="J55" i="3"/>
  <c r="N55" i="3"/>
  <c r="G66" i="3"/>
  <c r="F16" i="4" s="1"/>
  <c r="E50" i="3"/>
  <c r="G65" i="3"/>
  <c r="F13" i="4" s="1"/>
  <c r="J21" i="4"/>
  <c r="G19" i="4" s="1"/>
  <c r="G72" i="3"/>
  <c r="F34" i="4" s="1"/>
  <c r="E46" i="3"/>
  <c r="F67" i="3"/>
  <c r="G67" i="3" s="1"/>
  <c r="F19" i="4" s="1"/>
  <c r="E41" i="3"/>
  <c r="F71" i="3"/>
  <c r="G71" i="3" s="1"/>
  <c r="F31" i="4" s="1"/>
  <c r="E36" i="3"/>
  <c r="F69" i="3"/>
  <c r="G69" i="3" s="1"/>
  <c r="F25" i="4" s="1"/>
  <c r="F70" i="3"/>
  <c r="G70" i="3" s="1"/>
  <c r="F28" i="4" s="1"/>
  <c r="G68" i="3"/>
  <c r="F22" i="4" s="1"/>
  <c r="E30" i="3"/>
  <c r="E26" i="3"/>
  <c r="N37" i="4"/>
  <c r="AB37" i="4"/>
  <c r="Z37" i="4"/>
  <c r="X37" i="4"/>
  <c r="T37" i="4"/>
  <c r="R27" i="4"/>
  <c r="R37" i="4" s="1"/>
  <c r="V37" i="4"/>
  <c r="L37" i="4"/>
  <c r="P37" i="4"/>
  <c r="J12" i="4"/>
  <c r="G10" i="4" s="1"/>
  <c r="J18" i="4"/>
  <c r="G16" i="4" s="1"/>
  <c r="J15" i="4"/>
  <c r="G13" i="4" s="1"/>
  <c r="E37" i="4"/>
  <c r="F63" i="3"/>
  <c r="F64" i="3"/>
  <c r="G64" i="3" s="1"/>
  <c r="F10" i="4" s="1"/>
  <c r="F73" i="3" l="1"/>
  <c r="G73" i="3" s="1"/>
  <c r="E55" i="3"/>
  <c r="H21" i="4"/>
  <c r="H18" i="4"/>
  <c r="H15" i="4"/>
  <c r="H12" i="4"/>
  <c r="G63" i="3"/>
  <c r="F7" i="4" s="1"/>
  <c r="I24" i="4" l="1"/>
  <c r="J24" i="4" s="1"/>
  <c r="G22" i="4" s="1"/>
  <c r="I27" i="4"/>
  <c r="J27" i="4" s="1"/>
  <c r="G25" i="4" s="1"/>
  <c r="I30" i="4"/>
  <c r="J30" i="4" s="1"/>
  <c r="G28" i="4" s="1"/>
  <c r="I33" i="4"/>
  <c r="J33" i="4" s="1"/>
  <c r="G31" i="4" s="1"/>
  <c r="I36" i="4"/>
  <c r="J36" i="4" s="1"/>
  <c r="G34" i="4" s="1"/>
  <c r="I9" i="4"/>
  <c r="J9" i="4" s="1"/>
  <c r="J37" i="4" l="1"/>
  <c r="G7" i="4"/>
  <c r="F6" i="1" s="1"/>
  <c r="H9" i="4"/>
  <c r="F7" i="1"/>
  <c r="F8" i="1"/>
  <c r="F9" i="1"/>
  <c r="F10" i="1"/>
  <c r="F11" i="1"/>
  <c r="H24" i="4"/>
  <c r="F12" i="1"/>
  <c r="H27" i="4"/>
  <c r="F13" i="1"/>
  <c r="H30" i="4"/>
  <c r="F14" i="1"/>
  <c r="H33" i="4"/>
  <c r="F15" i="1"/>
  <c r="G15" i="1" s="1"/>
  <c r="H36" i="4"/>
  <c r="G37" i="4" l="1"/>
  <c r="H37" i="4"/>
  <c r="F16" i="1"/>
  <c r="H15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G16" i="1" l="1"/>
  <c r="H6" i="1"/>
  <c r="H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F1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見積金額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L8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実績一覧より、施設毎の各単価合計電力量を入力してください。</t>
        </r>
      </text>
    </comment>
    <comment ref="J9" authorId="0" shapeId="0" xr:uid="{FED81C6A-39AB-4275-BE14-334AFA8DC199}">
      <text>
        <r>
          <rPr>
            <b/>
            <sz val="12"/>
            <color indexed="81"/>
            <rFont val="MS P ゴシック"/>
            <family val="3"/>
            <charset val="128"/>
          </rPr>
          <t>力率１００％の割引設定としています。計算式をご確認ください。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owner</author>
  </authors>
  <commentList>
    <comment ref="E7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最大需要電力 </t>
        </r>
        <r>
          <rPr>
            <sz val="9"/>
            <color indexed="10"/>
            <rFont val="ＭＳ Ｐゴシック"/>
            <family val="3"/>
            <charset val="128"/>
          </rPr>
          <t>見積作成時適用</t>
        </r>
      </text>
    </comment>
    <comment ref="E19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契約予定電力</t>
        </r>
      </text>
    </comment>
    <comment ref="E55" authorId="1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予定使用電力量</t>
        </r>
      </text>
    </comment>
  </commentList>
</comments>
</file>

<file path=xl/sharedStrings.xml><?xml version="1.0" encoding="utf-8"?>
<sst xmlns="http://schemas.openxmlformats.org/spreadsheetml/2006/main" count="698" uniqueCount="200">
  <si>
    <t>番号</t>
    <rPh sb="0" eb="2">
      <t>バンゴウ</t>
    </rPh>
    <phoneticPr fontId="4"/>
  </si>
  <si>
    <t>施設名</t>
    <rPh sb="0" eb="2">
      <t>シセツ</t>
    </rPh>
    <rPh sb="2" eb="3">
      <t>メイ</t>
    </rPh>
    <phoneticPr fontId="4"/>
  </si>
  <si>
    <t>契約種別</t>
    <rPh sb="0" eb="2">
      <t>ケイヤク</t>
    </rPh>
    <rPh sb="2" eb="4">
      <t>シュベツ</t>
    </rPh>
    <phoneticPr fontId="4"/>
  </si>
  <si>
    <t>住所</t>
    <rPh sb="0" eb="2">
      <t>ジュウショ</t>
    </rPh>
    <phoneticPr fontId="4"/>
  </si>
  <si>
    <t>料金計　（円）</t>
    <rPh sb="0" eb="2">
      <t>リョウキン</t>
    </rPh>
    <rPh sb="2" eb="3">
      <t>ケイ</t>
    </rPh>
    <rPh sb="5" eb="6">
      <t>エン</t>
    </rPh>
    <phoneticPr fontId="4"/>
  </si>
  <si>
    <t>消費税額</t>
    <rPh sb="0" eb="3">
      <t>ショウヒゼイ</t>
    </rPh>
    <rPh sb="3" eb="4">
      <t>ガク</t>
    </rPh>
    <phoneticPr fontId="4"/>
  </si>
  <si>
    <t>税込料金計（円）</t>
    <rPh sb="0" eb="2">
      <t>ゼイコミ</t>
    </rPh>
    <rPh sb="2" eb="4">
      <t>リョウキン</t>
    </rPh>
    <rPh sb="4" eb="5">
      <t>ケイ</t>
    </rPh>
    <rPh sb="6" eb="7">
      <t>エン</t>
    </rPh>
    <phoneticPr fontId="4"/>
  </si>
  <si>
    <t xml:space="preserve">合計    </t>
    <rPh sb="0" eb="2">
      <t>ゴウケイ</t>
    </rPh>
    <phoneticPr fontId="4"/>
  </si>
  <si>
    <t>※燃料費調整額、再生可能エネルギー発電促進賦課金は除く。</t>
    <rPh sb="25" eb="26">
      <t>ノゾ</t>
    </rPh>
    <phoneticPr fontId="4"/>
  </si>
  <si>
    <t>基本料金</t>
    <rPh sb="0" eb="2">
      <t>キホン</t>
    </rPh>
    <rPh sb="2" eb="4">
      <t>リョウキン</t>
    </rPh>
    <phoneticPr fontId="4"/>
  </si>
  <si>
    <t>夏季単価</t>
    <rPh sb="0" eb="2">
      <t>カキ</t>
    </rPh>
    <rPh sb="2" eb="4">
      <t>タンカ</t>
    </rPh>
    <phoneticPr fontId="4"/>
  </si>
  <si>
    <t>その他季単価</t>
    <rPh sb="2" eb="3">
      <t>タ</t>
    </rPh>
    <rPh sb="3" eb="4">
      <t>キ</t>
    </rPh>
    <rPh sb="4" eb="6">
      <t>タンカ</t>
    </rPh>
    <phoneticPr fontId="4"/>
  </si>
  <si>
    <t>夜間単価</t>
    <rPh sb="0" eb="2">
      <t>ヤカン</t>
    </rPh>
    <rPh sb="2" eb="4">
      <t>タンカ</t>
    </rPh>
    <phoneticPr fontId="4"/>
  </si>
  <si>
    <t>秋田県北部老人福祉総合エリア</t>
    <rPh sb="0" eb="3">
      <t>アキタケン</t>
    </rPh>
    <rPh sb="3" eb="5">
      <t>ホクブ</t>
    </rPh>
    <rPh sb="5" eb="7">
      <t>ロウジン</t>
    </rPh>
    <rPh sb="7" eb="9">
      <t>フクシ</t>
    </rPh>
    <rPh sb="9" eb="11">
      <t>ソウゴウ</t>
    </rPh>
    <phoneticPr fontId="3"/>
  </si>
  <si>
    <t>〒018-5601
秋田県大館市十二所字平内新田237-1</t>
    <rPh sb="10" eb="13">
      <t>アキタケン</t>
    </rPh>
    <rPh sb="13" eb="16">
      <t>オオダテシ</t>
    </rPh>
    <rPh sb="16" eb="19">
      <t>ジュウニショ</t>
    </rPh>
    <rPh sb="19" eb="20">
      <t>アザ</t>
    </rPh>
    <rPh sb="20" eb="22">
      <t>ヒラウチ</t>
    </rPh>
    <rPh sb="22" eb="24">
      <t>シンデン</t>
    </rPh>
    <phoneticPr fontId="3"/>
  </si>
  <si>
    <t>秋田県中央地区老人福祉総合エリア</t>
    <rPh sb="0" eb="3">
      <t>アキタケン</t>
    </rPh>
    <rPh sb="3" eb="5">
      <t>チュウオウ</t>
    </rPh>
    <rPh sb="5" eb="7">
      <t>チク</t>
    </rPh>
    <rPh sb="7" eb="9">
      <t>ロウジン</t>
    </rPh>
    <rPh sb="9" eb="11">
      <t>フクシ</t>
    </rPh>
    <rPh sb="11" eb="13">
      <t>ソウゴウ</t>
    </rPh>
    <phoneticPr fontId="3"/>
  </si>
  <si>
    <t>〒010-1412
秋田県秋田市御所野下堤5丁目1-1</t>
    <rPh sb="10" eb="13">
      <t>アキタケン</t>
    </rPh>
    <rPh sb="13" eb="15">
      <t>アキタ</t>
    </rPh>
    <rPh sb="15" eb="16">
      <t>シ</t>
    </rPh>
    <rPh sb="16" eb="18">
      <t>ゴショ</t>
    </rPh>
    <rPh sb="18" eb="19">
      <t>ノ</t>
    </rPh>
    <rPh sb="19" eb="20">
      <t>シモ</t>
    </rPh>
    <rPh sb="20" eb="21">
      <t>ツツミ</t>
    </rPh>
    <rPh sb="22" eb="24">
      <t>チョウメ</t>
    </rPh>
    <phoneticPr fontId="3"/>
  </si>
  <si>
    <t>秋田県南部老人福祉総合エリア</t>
    <rPh sb="0" eb="3">
      <t>アキタケン</t>
    </rPh>
    <rPh sb="3" eb="5">
      <t>ナンブ</t>
    </rPh>
    <rPh sb="5" eb="7">
      <t>ロウジン</t>
    </rPh>
    <rPh sb="7" eb="9">
      <t>フクシ</t>
    </rPh>
    <rPh sb="9" eb="11">
      <t>ソウゴウ</t>
    </rPh>
    <phoneticPr fontId="3"/>
  </si>
  <si>
    <t>〒013-0525
秋田県横手市大森字菅生田245-34</t>
    <rPh sb="10" eb="13">
      <t>アキタケン</t>
    </rPh>
    <rPh sb="13" eb="16">
      <t>ヨコテシ</t>
    </rPh>
    <rPh sb="16" eb="18">
      <t>オオモリ</t>
    </rPh>
    <rPh sb="18" eb="19">
      <t>アザ</t>
    </rPh>
    <rPh sb="19" eb="21">
      <t>スガオ</t>
    </rPh>
    <rPh sb="21" eb="22">
      <t>タ</t>
    </rPh>
    <phoneticPr fontId="3"/>
  </si>
  <si>
    <t>高清水園</t>
    <rPh sb="0" eb="3">
      <t>タカシミズ</t>
    </rPh>
    <rPh sb="3" eb="4">
      <t>エン</t>
    </rPh>
    <phoneticPr fontId="3"/>
  </si>
  <si>
    <t>〒010-1406
秋田県秋田市上北手猿田字苗代沢14-1</t>
    <rPh sb="10" eb="13">
      <t>アキタケン</t>
    </rPh>
    <rPh sb="13" eb="15">
      <t>アキタ</t>
    </rPh>
    <rPh sb="15" eb="16">
      <t>シ</t>
    </rPh>
    <rPh sb="16" eb="19">
      <t>カミキタテ</t>
    </rPh>
    <rPh sb="19" eb="21">
      <t>サルタ</t>
    </rPh>
    <rPh sb="21" eb="22">
      <t>アザ</t>
    </rPh>
    <rPh sb="22" eb="24">
      <t>ナエシロ</t>
    </rPh>
    <rPh sb="24" eb="25">
      <t>サワ</t>
    </rPh>
    <phoneticPr fontId="3"/>
  </si>
  <si>
    <t>秋田県心身障害者コロニー</t>
    <rPh sb="0" eb="3">
      <t>アキタケン</t>
    </rPh>
    <rPh sb="3" eb="5">
      <t>シンシン</t>
    </rPh>
    <rPh sb="5" eb="8">
      <t>ショウガイシャ</t>
    </rPh>
    <phoneticPr fontId="3"/>
  </si>
  <si>
    <t>〒018-0602
秋田県由利本荘市西目町出戸字孫七山3-2</t>
    <rPh sb="10" eb="13">
      <t>アキタケン</t>
    </rPh>
    <rPh sb="13" eb="18">
      <t>ユリホンジョウシ</t>
    </rPh>
    <rPh sb="18" eb="21">
      <t>ニシメマチ</t>
    </rPh>
    <rPh sb="21" eb="23">
      <t>デト</t>
    </rPh>
    <rPh sb="23" eb="24">
      <t>アザ</t>
    </rPh>
    <rPh sb="24" eb="25">
      <t>マゴ</t>
    </rPh>
    <rPh sb="25" eb="27">
      <t>ナナヤマ</t>
    </rPh>
    <phoneticPr fontId="3"/>
  </si>
  <si>
    <t>秋田県心身障害者コロニー
ポンプ場</t>
    <rPh sb="0" eb="3">
      <t>アキタケン</t>
    </rPh>
    <rPh sb="3" eb="5">
      <t>シンシン</t>
    </rPh>
    <rPh sb="5" eb="8">
      <t>ショウガイシャ</t>
    </rPh>
    <rPh sb="16" eb="17">
      <t>ジョウ</t>
    </rPh>
    <phoneticPr fontId="3"/>
  </si>
  <si>
    <t>由利本荘地域生活支援センター</t>
    <rPh sb="0" eb="4">
      <t>ユリホンジョウ</t>
    </rPh>
    <rPh sb="4" eb="6">
      <t>チイキ</t>
    </rPh>
    <rPh sb="6" eb="8">
      <t>セイカツ</t>
    </rPh>
    <rPh sb="8" eb="10">
      <t>シエン</t>
    </rPh>
    <phoneticPr fontId="3"/>
  </si>
  <si>
    <t>〒015-0855
秋田県由利本荘市二番堰
25-1</t>
    <rPh sb="10" eb="13">
      <t>アキタケン</t>
    </rPh>
    <rPh sb="13" eb="18">
      <t>ユリホンジョウシ</t>
    </rPh>
    <rPh sb="18" eb="20">
      <t>ニバン</t>
    </rPh>
    <rPh sb="20" eb="21">
      <t>ゼキ</t>
    </rPh>
    <phoneticPr fontId="3"/>
  </si>
  <si>
    <t>阿桜園</t>
    <rPh sb="0" eb="1">
      <t>ア</t>
    </rPh>
    <rPh sb="1" eb="2">
      <t>ザクラ</t>
    </rPh>
    <rPh sb="2" eb="3">
      <t>エン</t>
    </rPh>
    <phoneticPr fontId="3"/>
  </si>
  <si>
    <t>〒013-0064
秋田県横手市赤坂字仁坂105</t>
    <rPh sb="10" eb="13">
      <t>アキタケン</t>
    </rPh>
    <rPh sb="13" eb="16">
      <t>ヨコテシ</t>
    </rPh>
    <rPh sb="16" eb="18">
      <t>アカサカ</t>
    </rPh>
    <rPh sb="18" eb="19">
      <t>アザ</t>
    </rPh>
    <rPh sb="19" eb="21">
      <t>ニサカ</t>
    </rPh>
    <phoneticPr fontId="3"/>
  </si>
  <si>
    <t>〒012-0106
秋田県湯沢市三梨町字飯田二ツ森43</t>
    <rPh sb="10" eb="13">
      <t>アキタケン</t>
    </rPh>
    <rPh sb="13" eb="16">
      <t>ユザワシ</t>
    </rPh>
    <rPh sb="16" eb="17">
      <t>サン</t>
    </rPh>
    <rPh sb="17" eb="18">
      <t>ナシ</t>
    </rPh>
    <rPh sb="18" eb="19">
      <t>チョウ</t>
    </rPh>
    <rPh sb="19" eb="20">
      <t>アザ</t>
    </rPh>
    <rPh sb="20" eb="22">
      <t>イイダ</t>
    </rPh>
    <rPh sb="22" eb="23">
      <t>フタ</t>
    </rPh>
    <rPh sb="24" eb="25">
      <t>モリ</t>
    </rPh>
    <phoneticPr fontId="3"/>
  </si>
  <si>
    <t>秋田県点字図書館</t>
    <rPh sb="0" eb="3">
      <t>アキタケン</t>
    </rPh>
    <rPh sb="3" eb="5">
      <t>テンジ</t>
    </rPh>
    <rPh sb="5" eb="8">
      <t>トショカン</t>
    </rPh>
    <phoneticPr fontId="3"/>
  </si>
  <si>
    <t>〒011-0943
秋田県秋田市土崎港南3丁目2-58</t>
    <rPh sb="10" eb="13">
      <t>アキタケン</t>
    </rPh>
    <rPh sb="13" eb="16">
      <t>アキタシ</t>
    </rPh>
    <rPh sb="16" eb="18">
      <t>ツチザキ</t>
    </rPh>
    <rPh sb="18" eb="19">
      <t>ミナト</t>
    </rPh>
    <rPh sb="19" eb="20">
      <t>ミナミ</t>
    </rPh>
    <rPh sb="21" eb="23">
      <t>チョウメ</t>
    </rPh>
    <phoneticPr fontId="3"/>
  </si>
  <si>
    <t>湯沢雄勝広域市町村圏組合
やまばと園</t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rPh sb="10" eb="12">
      <t>クミアイ</t>
    </rPh>
    <rPh sb="17" eb="18">
      <t>エン</t>
    </rPh>
    <phoneticPr fontId="3"/>
  </si>
  <si>
    <t>秋田県心身障害者コロニー　ポンプ場</t>
    <rPh sb="0" eb="3">
      <t>アキタケン</t>
    </rPh>
    <rPh sb="3" eb="5">
      <t>シンシン</t>
    </rPh>
    <rPh sb="5" eb="8">
      <t>ショウガイシャ</t>
    </rPh>
    <rPh sb="16" eb="17">
      <t>ジョウ</t>
    </rPh>
    <phoneticPr fontId="3"/>
  </si>
  <si>
    <t>〒011-0943
秋田県秋田市土崎港南3丁目2-58</t>
    <phoneticPr fontId="3"/>
  </si>
  <si>
    <t>高圧電力AS－TOU</t>
    <rPh sb="0" eb="2">
      <t>コウアツ</t>
    </rPh>
    <rPh sb="2" eb="4">
      <t>デンリョク</t>
    </rPh>
    <phoneticPr fontId="4"/>
  </si>
  <si>
    <t>秋田県点字図書館</t>
    <phoneticPr fontId="3"/>
  </si>
  <si>
    <t>〒012-0106
秋田県湯沢市三梨町字飯田二ツ森43</t>
    <phoneticPr fontId="3"/>
  </si>
  <si>
    <t>湯沢雄勝広域市町村圏組合
やまばと園</t>
    <phoneticPr fontId="3"/>
  </si>
  <si>
    <t>〒013-0064
秋田県横手市赤坂字仁坂105</t>
    <phoneticPr fontId="3"/>
  </si>
  <si>
    <t>阿桜園</t>
    <phoneticPr fontId="3"/>
  </si>
  <si>
    <t>〒015-0855
秋田県由利本荘市二番堰25-1</t>
    <phoneticPr fontId="3"/>
  </si>
  <si>
    <t>高圧電力BS</t>
    <rPh sb="0" eb="2">
      <t>コウアツ</t>
    </rPh>
    <rPh sb="2" eb="4">
      <t>デンリョク</t>
    </rPh>
    <phoneticPr fontId="4"/>
  </si>
  <si>
    <t>由利本荘地域生活支援
センター</t>
    <phoneticPr fontId="3"/>
  </si>
  <si>
    <t>〒018-0602
秋田県由利本荘市西目町出戸字孫七山3-2</t>
    <phoneticPr fontId="3"/>
  </si>
  <si>
    <t>高圧電力AS</t>
    <rPh sb="0" eb="2">
      <t>コウアツ</t>
    </rPh>
    <rPh sb="2" eb="4">
      <t>デンリョク</t>
    </rPh>
    <phoneticPr fontId="4"/>
  </si>
  <si>
    <t>秋田県心身障害者コロニー
ポンプ場</t>
    <phoneticPr fontId="3"/>
  </si>
  <si>
    <t>秋田県心身障害者コロニー</t>
    <phoneticPr fontId="3"/>
  </si>
  <si>
    <t>〒010-1406
秋田県秋田市上北手猿田字苗代沢14-1</t>
    <phoneticPr fontId="3"/>
  </si>
  <si>
    <t>高清水園</t>
  </si>
  <si>
    <t>〒013-0525
秋田県横手市大森字菅生田245-34</t>
    <phoneticPr fontId="3"/>
  </si>
  <si>
    <t>高圧付加率別契約S</t>
    <rPh sb="0" eb="2">
      <t>コウアツ</t>
    </rPh>
    <rPh sb="2" eb="5">
      <t>フカリツ</t>
    </rPh>
    <rPh sb="5" eb="6">
      <t>ベツ</t>
    </rPh>
    <rPh sb="6" eb="8">
      <t>ケイヤク</t>
    </rPh>
    <phoneticPr fontId="4"/>
  </si>
  <si>
    <t>秋田県南部老人福祉総合エリア</t>
    <phoneticPr fontId="4"/>
  </si>
  <si>
    <t>〒010-1412
秋田県秋田市御所野下堤5丁目1-1</t>
    <phoneticPr fontId="3"/>
  </si>
  <si>
    <t>秋田県中央地区老人福祉総合エリア</t>
    <phoneticPr fontId="4"/>
  </si>
  <si>
    <t>〒018-5601
秋田県大館市十二所字平内新田237-1</t>
    <phoneticPr fontId="3"/>
  </si>
  <si>
    <t>大口A契約（高圧蓄熱調整特約）</t>
    <rPh sb="0" eb="2">
      <t>オオグチ</t>
    </rPh>
    <rPh sb="3" eb="5">
      <t>ケイヤク</t>
    </rPh>
    <rPh sb="6" eb="8">
      <t>コウアツ</t>
    </rPh>
    <rPh sb="8" eb="10">
      <t>チクネツ</t>
    </rPh>
    <rPh sb="10" eb="12">
      <t>チョウセイ</t>
    </rPh>
    <rPh sb="12" eb="14">
      <t>トクヤク</t>
    </rPh>
    <phoneticPr fontId="4"/>
  </si>
  <si>
    <t>秋田県北部老人福祉総合エリア</t>
    <phoneticPr fontId="4"/>
  </si>
  <si>
    <t>12ヶ月
料金計（円）</t>
    <rPh sb="3" eb="4">
      <t>ゲツ</t>
    </rPh>
    <rPh sb="5" eb="7">
      <t>リョウキン</t>
    </rPh>
    <rPh sb="7" eb="8">
      <t>ケイ</t>
    </rPh>
    <rPh sb="9" eb="10">
      <t>エン</t>
    </rPh>
    <phoneticPr fontId="4"/>
  </si>
  <si>
    <t>年負荷率</t>
    <rPh sb="0" eb="1">
      <t>ネン</t>
    </rPh>
    <rPh sb="1" eb="3">
      <t>フカ</t>
    </rPh>
    <rPh sb="3" eb="4">
      <t>リツ</t>
    </rPh>
    <phoneticPr fontId="4"/>
  </si>
  <si>
    <t>住    所</t>
    <rPh sb="0" eb="1">
      <t>ジュウ</t>
    </rPh>
    <rPh sb="5" eb="6">
      <t>ショ</t>
    </rPh>
    <phoneticPr fontId="4"/>
  </si>
  <si>
    <t>作成者名　　　　　　　　　　　　　　　　　　　</t>
    <rPh sb="0" eb="2">
      <t>サクセイ</t>
    </rPh>
    <rPh sb="2" eb="3">
      <t>シャ</t>
    </rPh>
    <rPh sb="3" eb="4">
      <t>メイ</t>
    </rPh>
    <phoneticPr fontId="3"/>
  </si>
  <si>
    <t>作成者名　　　　　　　　　　</t>
    <phoneticPr fontId="3"/>
  </si>
  <si>
    <t>【備考】</t>
    <rPh sb="1" eb="3">
      <t>ビコウ</t>
    </rPh>
    <phoneticPr fontId="3"/>
  </si>
  <si>
    <t xml:space="preserve">  ※力率割引等各種割引を設定する場合は、それらを考慮し算定してください。</t>
    <rPh sb="3" eb="5">
      <t>リキリツ</t>
    </rPh>
    <rPh sb="5" eb="7">
      <t>ワリビキ</t>
    </rPh>
    <rPh sb="7" eb="8">
      <t>トウ</t>
    </rPh>
    <rPh sb="8" eb="10">
      <t>カクシュ</t>
    </rPh>
    <rPh sb="10" eb="12">
      <t>ワリビキ</t>
    </rPh>
    <rPh sb="13" eb="15">
      <t>セッテイ</t>
    </rPh>
    <rPh sb="17" eb="19">
      <t>バアイ</t>
    </rPh>
    <rPh sb="25" eb="27">
      <t>コウリョ</t>
    </rPh>
    <rPh sb="28" eb="30">
      <t>サンテイ</t>
    </rPh>
    <phoneticPr fontId="3"/>
  </si>
  <si>
    <t>施設毎電気料金見積金額一覧（消費税抜き）　</t>
    <rPh sb="0" eb="2">
      <t>シセツ</t>
    </rPh>
    <rPh sb="2" eb="3">
      <t>マイ</t>
    </rPh>
    <rPh sb="3" eb="5">
      <t>デンキ</t>
    </rPh>
    <rPh sb="5" eb="7">
      <t>リョウキン</t>
    </rPh>
    <rPh sb="7" eb="9">
      <t>ミツモリ</t>
    </rPh>
    <rPh sb="9" eb="11">
      <t>キンガク</t>
    </rPh>
    <rPh sb="10" eb="11">
      <t>ガク</t>
    </rPh>
    <rPh sb="11" eb="13">
      <t>イチラン</t>
    </rPh>
    <rPh sb="14" eb="17">
      <t>ショウヒゼイ</t>
    </rPh>
    <rPh sb="17" eb="18">
      <t>ヌ</t>
    </rPh>
    <phoneticPr fontId="4"/>
  </si>
  <si>
    <t>施設毎見積金額積算単価一覧（消費税抜き）</t>
    <rPh sb="0" eb="2">
      <t>シセツ</t>
    </rPh>
    <rPh sb="2" eb="3">
      <t>マイ</t>
    </rPh>
    <rPh sb="3" eb="5">
      <t>ミツモリ</t>
    </rPh>
    <rPh sb="5" eb="7">
      <t>キンガク</t>
    </rPh>
    <rPh sb="6" eb="7">
      <t>ニュウキン</t>
    </rPh>
    <rPh sb="7" eb="9">
      <t>セキサン</t>
    </rPh>
    <rPh sb="9" eb="11">
      <t>タンカ</t>
    </rPh>
    <rPh sb="11" eb="13">
      <t>イチラン</t>
    </rPh>
    <rPh sb="14" eb="17">
      <t>ショウヒゼイ</t>
    </rPh>
    <rPh sb="17" eb="18">
      <t>ヌキ</t>
    </rPh>
    <phoneticPr fontId="4"/>
  </si>
  <si>
    <t>見積書　別紙　１</t>
    <rPh sb="0" eb="2">
      <t>ミツモリ</t>
    </rPh>
    <rPh sb="2" eb="3">
      <t>ショ</t>
    </rPh>
    <rPh sb="4" eb="5">
      <t>ベツ</t>
    </rPh>
    <rPh sb="5" eb="6">
      <t>カミ</t>
    </rPh>
    <phoneticPr fontId="3"/>
  </si>
  <si>
    <t>見積書　別紙　２</t>
    <rPh sb="0" eb="2">
      <t>ミツモリ</t>
    </rPh>
    <rPh sb="2" eb="3">
      <t>ショ</t>
    </rPh>
    <rPh sb="4" eb="6">
      <t>ベッシ</t>
    </rPh>
    <phoneticPr fontId="3"/>
  </si>
  <si>
    <t>見積書　別紙３</t>
    <rPh sb="0" eb="2">
      <t>ミツモリ</t>
    </rPh>
    <rPh sb="2" eb="3">
      <t>ショ</t>
    </rPh>
    <rPh sb="4" eb="6">
      <t>ベッシ</t>
    </rPh>
    <phoneticPr fontId="3"/>
  </si>
  <si>
    <t>夏季ピーク単価</t>
    <rPh sb="0" eb="2">
      <t>カキ</t>
    </rPh>
    <rPh sb="5" eb="7">
      <t>タンカ</t>
    </rPh>
    <phoneticPr fontId="4"/>
  </si>
  <si>
    <t>夏季昼間単価</t>
    <rPh sb="0" eb="2">
      <t>カキ</t>
    </rPh>
    <rPh sb="2" eb="4">
      <t>チュウカン</t>
    </rPh>
    <rPh sb="4" eb="6">
      <t>タンカ</t>
    </rPh>
    <phoneticPr fontId="4"/>
  </si>
  <si>
    <t>他季昼間単価</t>
    <rPh sb="0" eb="2">
      <t>タキ</t>
    </rPh>
    <rPh sb="2" eb="4">
      <t>ヒルマ</t>
    </rPh>
    <rPh sb="4" eb="6">
      <t>タンカ</t>
    </rPh>
    <phoneticPr fontId="4"/>
  </si>
  <si>
    <t>夏季平日単価</t>
    <rPh sb="0" eb="2">
      <t>カキ</t>
    </rPh>
    <rPh sb="2" eb="4">
      <t>ヘイジツ</t>
    </rPh>
    <rPh sb="4" eb="6">
      <t>タンカ</t>
    </rPh>
    <phoneticPr fontId="3"/>
  </si>
  <si>
    <t>他季平日単価</t>
    <rPh sb="0" eb="2">
      <t>タキ</t>
    </rPh>
    <rPh sb="2" eb="4">
      <t>ヘイジツ</t>
    </rPh>
    <rPh sb="4" eb="6">
      <t>タンカ</t>
    </rPh>
    <phoneticPr fontId="4"/>
  </si>
  <si>
    <t>休日単価</t>
    <rPh sb="0" eb="2">
      <t>キュウジツ</t>
    </rPh>
    <rPh sb="2" eb="4">
      <t>タンカ</t>
    </rPh>
    <phoneticPr fontId="4"/>
  </si>
  <si>
    <t>円/kw</t>
  </si>
  <si>
    <t>円/kwh</t>
  </si>
  <si>
    <t>円/kwh</t>
    <phoneticPr fontId="4"/>
  </si>
  <si>
    <t>円/kwh</t>
    <phoneticPr fontId="4"/>
  </si>
  <si>
    <t>円/kwh</t>
    <phoneticPr fontId="4"/>
  </si>
  <si>
    <r>
      <rPr>
        <b/>
        <sz val="16"/>
        <rFont val="ＭＳ Ｐゴシック"/>
        <family val="3"/>
        <charset val="128"/>
      </rPr>
      <t>施設毎年間電気料金一覧（消費税抜き）</t>
    </r>
    <r>
      <rPr>
        <b/>
        <sz val="2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※燃料費調整額、再生可能エネルギー発電促進賦課金は含みません。</t>
    </r>
    <r>
      <rPr>
        <b/>
        <sz val="12"/>
        <rFont val="ＭＳ Ｐゴシック"/>
        <family val="3"/>
        <charset val="128"/>
      </rPr>
      <t xml:space="preserve">    </t>
    </r>
    <rPh sb="0" eb="2">
      <t>シセツ</t>
    </rPh>
    <rPh sb="2" eb="3">
      <t>マイ</t>
    </rPh>
    <rPh sb="3" eb="5">
      <t>ネンカン</t>
    </rPh>
    <rPh sb="5" eb="7">
      <t>デンキ</t>
    </rPh>
    <rPh sb="7" eb="8">
      <t>リョウ</t>
    </rPh>
    <rPh sb="8" eb="9">
      <t>キン</t>
    </rPh>
    <rPh sb="9" eb="11">
      <t>イチラン</t>
    </rPh>
    <rPh sb="12" eb="15">
      <t>ショウヒゼイ</t>
    </rPh>
    <rPh sb="15" eb="16">
      <t>ヌキ</t>
    </rPh>
    <rPh sb="20" eb="23">
      <t>ネンリョウヒ</t>
    </rPh>
    <rPh sb="23" eb="25">
      <t>チョウセイ</t>
    </rPh>
    <rPh sb="25" eb="26">
      <t>ガク</t>
    </rPh>
    <rPh sb="27" eb="29">
      <t>サイセイ</t>
    </rPh>
    <rPh sb="29" eb="31">
      <t>カノウ</t>
    </rPh>
    <rPh sb="36" eb="38">
      <t>ハツデン</t>
    </rPh>
    <rPh sb="38" eb="40">
      <t>ソクシン</t>
    </rPh>
    <rPh sb="40" eb="43">
      <t>フカキン</t>
    </rPh>
    <rPh sb="44" eb="45">
      <t>フク</t>
    </rPh>
    <phoneticPr fontId="4"/>
  </si>
  <si>
    <t>年間料金計　（円）</t>
    <rPh sb="0" eb="2">
      <t>ネンカン</t>
    </rPh>
    <rPh sb="2" eb="4">
      <t>リョウキン</t>
    </rPh>
    <rPh sb="4" eb="5">
      <t>ケイ</t>
    </rPh>
    <rPh sb="7" eb="8">
      <t>エン</t>
    </rPh>
    <phoneticPr fontId="4"/>
  </si>
  <si>
    <t>基本料金</t>
    <rPh sb="0" eb="2">
      <t>キホン</t>
    </rPh>
    <rPh sb="2" eb="4">
      <t>リョウキン</t>
    </rPh>
    <phoneticPr fontId="3"/>
  </si>
  <si>
    <t>単価
（円/kwh）</t>
    <rPh sb="0" eb="2">
      <t>タンカ</t>
    </rPh>
    <rPh sb="4" eb="5">
      <t>エン</t>
    </rPh>
    <phoneticPr fontId="3"/>
  </si>
  <si>
    <t>合計</t>
    <rPh sb="0" eb="2">
      <t>ゴウケイ</t>
    </rPh>
    <phoneticPr fontId="3"/>
  </si>
  <si>
    <t>契約電力量</t>
    <rPh sb="0" eb="2">
      <t>ケイヤク</t>
    </rPh>
    <rPh sb="2" eb="4">
      <t>デンリョク</t>
    </rPh>
    <rPh sb="4" eb="5">
      <t>リョウ</t>
    </rPh>
    <phoneticPr fontId="3"/>
  </si>
  <si>
    <t>電力量計</t>
    <rPh sb="0" eb="2">
      <t>デンリョク</t>
    </rPh>
    <rPh sb="2" eb="3">
      <t>リョウ</t>
    </rPh>
    <rPh sb="3" eb="4">
      <t>ケイ</t>
    </rPh>
    <phoneticPr fontId="3"/>
  </si>
  <si>
    <t>契約電力（kW）</t>
    <rPh sb="0" eb="2">
      <t>ケイヤク</t>
    </rPh>
    <rPh sb="2" eb="4">
      <t>デンリョク</t>
    </rPh>
    <phoneticPr fontId="4"/>
  </si>
  <si>
    <t>備　考</t>
    <rPh sb="0" eb="1">
      <t>ソナエ</t>
    </rPh>
    <rPh sb="2" eb="3">
      <t>コウ</t>
    </rPh>
    <phoneticPr fontId="4"/>
  </si>
  <si>
    <t>秋田県北部老人福祉総合エリア</t>
    <phoneticPr fontId="4"/>
  </si>
  <si>
    <t>〒018-5601
秋田県大館市十二所字平内新田237-1</t>
    <phoneticPr fontId="3"/>
  </si>
  <si>
    <t>秋田県中央地区老人福祉総合エリア</t>
    <phoneticPr fontId="4"/>
  </si>
  <si>
    <t>〒010-1412
秋田県秋田市御所野下堤5丁目1-1</t>
    <phoneticPr fontId="3"/>
  </si>
  <si>
    <t>秋田県南部老人福祉総合エリア</t>
    <phoneticPr fontId="4"/>
  </si>
  <si>
    <t>〒013-0525
秋田県横手市大森字菅生田245-34</t>
    <phoneticPr fontId="3"/>
  </si>
  <si>
    <t>〒010-1406
秋田県秋田市上北手猿田字苗代沢14-1</t>
    <phoneticPr fontId="3"/>
  </si>
  <si>
    <t>秋田県心身障害者コロニー</t>
    <phoneticPr fontId="3"/>
  </si>
  <si>
    <t>〒018-0602
秋田県由利本荘市西目町出戸字孫七山3-2</t>
    <phoneticPr fontId="3"/>
  </si>
  <si>
    <t>秋田県心身障害者コロニー
ポンプ場</t>
    <phoneticPr fontId="3"/>
  </si>
  <si>
    <t>〒018-0602
秋田県由利本荘市西目町出戸ラント台19</t>
    <phoneticPr fontId="3"/>
  </si>
  <si>
    <t>由利本荘地域生活支援
センター</t>
    <phoneticPr fontId="3"/>
  </si>
  <si>
    <t>〒015-0855
秋田県由利本荘市二番堰25-1</t>
    <phoneticPr fontId="3"/>
  </si>
  <si>
    <t>〒013-0064
秋田県横手市赤坂字仁坂105</t>
    <phoneticPr fontId="3"/>
  </si>
  <si>
    <t>湯沢雄勝広域市町村圏
組合    やまばと園</t>
    <phoneticPr fontId="3"/>
  </si>
  <si>
    <t>〒012-0106
秋田県湯沢市三梨町字飯田二ツ森43</t>
    <phoneticPr fontId="3"/>
  </si>
  <si>
    <t>秋田県点字図書館</t>
    <phoneticPr fontId="3"/>
  </si>
  <si>
    <t>〒011-0943
秋田県秋田市土崎港南3丁目2-58</t>
    <phoneticPr fontId="3"/>
  </si>
  <si>
    <t>合　計 　</t>
    <rPh sb="0" eb="1">
      <t>ア</t>
    </rPh>
    <rPh sb="2" eb="3">
      <t>ケイ</t>
    </rPh>
    <phoneticPr fontId="4"/>
  </si>
  <si>
    <t>使用電力量（kWh）</t>
    <rPh sb="0" eb="2">
      <t>シヨウ</t>
    </rPh>
    <rPh sb="2" eb="4">
      <t>デンリョク</t>
    </rPh>
    <rPh sb="4" eb="5">
      <t>リョウ</t>
    </rPh>
    <phoneticPr fontId="4"/>
  </si>
  <si>
    <t>〒018-5601
秋田県大館市十二所字平内新田237-1</t>
    <phoneticPr fontId="3"/>
  </si>
  <si>
    <t>内訳</t>
    <rPh sb="0" eb="2">
      <t>ウチワケ</t>
    </rPh>
    <phoneticPr fontId="4"/>
  </si>
  <si>
    <t>昼間時間使用量（kwh）</t>
    <rPh sb="0" eb="2">
      <t>ヒルマ</t>
    </rPh>
    <rPh sb="2" eb="4">
      <t>ジカン</t>
    </rPh>
    <rPh sb="4" eb="7">
      <t>シヨウリョウ</t>
    </rPh>
    <phoneticPr fontId="4"/>
  </si>
  <si>
    <t>夜間時間使用量（kwh）</t>
    <rPh sb="0" eb="2">
      <t>ヤカン</t>
    </rPh>
    <rPh sb="2" eb="4">
      <t>ジカン</t>
    </rPh>
    <rPh sb="4" eb="7">
      <t>シヨウリョウ</t>
    </rPh>
    <phoneticPr fontId="4"/>
  </si>
  <si>
    <t>重負荷時間使用量（kwh）</t>
    <rPh sb="0" eb="1">
      <t>ジュウ</t>
    </rPh>
    <rPh sb="1" eb="3">
      <t>フカ</t>
    </rPh>
    <rPh sb="3" eb="5">
      <t>ジカン</t>
    </rPh>
    <rPh sb="5" eb="8">
      <t>シヨウリョウ</t>
    </rPh>
    <phoneticPr fontId="4"/>
  </si>
  <si>
    <t>秋田県中央地区老人福祉総合エリア</t>
    <phoneticPr fontId="4"/>
  </si>
  <si>
    <t>〒010-1412
秋田県秋田市御所野下堤5丁目1-1</t>
    <phoneticPr fontId="3"/>
  </si>
  <si>
    <t>他季平日使用量（kwh）</t>
    <rPh sb="0" eb="1">
      <t>タ</t>
    </rPh>
    <rPh sb="1" eb="2">
      <t>キ</t>
    </rPh>
    <rPh sb="2" eb="4">
      <t>ヘイジツ</t>
    </rPh>
    <rPh sb="4" eb="7">
      <t>シヨウリョウ</t>
    </rPh>
    <phoneticPr fontId="4"/>
  </si>
  <si>
    <t>夏季平日使用量（kwh）</t>
    <rPh sb="0" eb="2">
      <t>カキ</t>
    </rPh>
    <rPh sb="2" eb="4">
      <t>ヘイジツ</t>
    </rPh>
    <rPh sb="4" eb="7">
      <t>シヨウリョウ</t>
    </rPh>
    <phoneticPr fontId="4"/>
  </si>
  <si>
    <t>休日使用量（kwh）</t>
    <rPh sb="0" eb="2">
      <t>キュウジツ</t>
    </rPh>
    <rPh sb="2" eb="5">
      <t>シヨウリョウ</t>
    </rPh>
    <phoneticPr fontId="4"/>
  </si>
  <si>
    <t>秋田県南部老人福祉総合エリア</t>
    <phoneticPr fontId="4"/>
  </si>
  <si>
    <t>〒013-0525
秋田県横手市大森字菅生田245-34</t>
    <phoneticPr fontId="3"/>
  </si>
  <si>
    <t>〒010-1406
秋田県秋田市上北手猿田字苗代沢14-1</t>
    <phoneticPr fontId="3"/>
  </si>
  <si>
    <t xml:space="preserve">
※業務用電化厨房あり</t>
    <rPh sb="2" eb="5">
      <t>ギョウムヨウ</t>
    </rPh>
    <rPh sb="5" eb="7">
      <t>デンカ</t>
    </rPh>
    <rPh sb="7" eb="9">
      <t>チュウボウ</t>
    </rPh>
    <phoneticPr fontId="3"/>
  </si>
  <si>
    <t>秋田県心身障害者コロニーポンプ場</t>
    <phoneticPr fontId="3"/>
  </si>
  <si>
    <t>〒018-0602
秋田県由利本荘市西目町出戸ラント台19</t>
    <phoneticPr fontId="3"/>
  </si>
  <si>
    <t>由利本荘地域生活支援センター</t>
    <phoneticPr fontId="3"/>
  </si>
  <si>
    <t>他季昼間時間使用量（kwh）</t>
    <rPh sb="0" eb="1">
      <t>タ</t>
    </rPh>
    <rPh sb="1" eb="2">
      <t>キ</t>
    </rPh>
    <rPh sb="2" eb="4">
      <t>ヒルマ</t>
    </rPh>
    <rPh sb="4" eb="6">
      <t>ジカン</t>
    </rPh>
    <rPh sb="6" eb="9">
      <t>シヨウリョウ</t>
    </rPh>
    <phoneticPr fontId="4"/>
  </si>
  <si>
    <t>夏季昼間時間使用量（kwh）</t>
    <rPh sb="0" eb="1">
      <t>ナツ</t>
    </rPh>
    <rPh sb="1" eb="2">
      <t>キ</t>
    </rPh>
    <rPh sb="2" eb="4">
      <t>ヒルマ</t>
    </rPh>
    <rPh sb="4" eb="6">
      <t>ジカン</t>
    </rPh>
    <rPh sb="6" eb="9">
      <t>シヨウリョウ</t>
    </rPh>
    <phoneticPr fontId="4"/>
  </si>
  <si>
    <t>重負荷使用電力量（kwh）</t>
    <rPh sb="0" eb="1">
      <t>ジュウ</t>
    </rPh>
    <rPh sb="1" eb="3">
      <t>フカ</t>
    </rPh>
    <rPh sb="3" eb="5">
      <t>シヨウ</t>
    </rPh>
    <rPh sb="5" eb="7">
      <t>デンリョク</t>
    </rPh>
    <rPh sb="7" eb="8">
      <t>リョウ</t>
    </rPh>
    <phoneticPr fontId="3"/>
  </si>
  <si>
    <t>夜間使用量（kwh）</t>
    <rPh sb="0" eb="2">
      <t>ヤカン</t>
    </rPh>
    <rPh sb="2" eb="5">
      <t>シヨウリョウ</t>
    </rPh>
    <phoneticPr fontId="4"/>
  </si>
  <si>
    <t>湯沢雄勝広域市町村圏組合やまばと園</t>
    <phoneticPr fontId="3"/>
  </si>
  <si>
    <t>秋田県点字図書館</t>
    <rPh sb="0" eb="3">
      <t>アキタケン</t>
    </rPh>
    <rPh sb="3" eb="5">
      <t>テンジ</t>
    </rPh>
    <rPh sb="5" eb="8">
      <t>トショカン</t>
    </rPh>
    <phoneticPr fontId="4"/>
  </si>
  <si>
    <t>合計</t>
    <rPh sb="0" eb="2">
      <t>ゴウケイ</t>
    </rPh>
    <phoneticPr fontId="4"/>
  </si>
  <si>
    <t xml:space="preserve"> </t>
    <phoneticPr fontId="3"/>
  </si>
  <si>
    <t>年間最大電力（kW）</t>
    <rPh sb="0" eb="2">
      <t>ネンカン</t>
    </rPh>
    <rPh sb="2" eb="4">
      <t>サイダイ</t>
    </rPh>
    <rPh sb="4" eb="6">
      <t>デンリョク</t>
    </rPh>
    <phoneticPr fontId="4"/>
  </si>
  <si>
    <t>年間電力使用量（kWh）</t>
    <rPh sb="0" eb="2">
      <t>ネンカン</t>
    </rPh>
    <rPh sb="2" eb="4">
      <t>デンリョク</t>
    </rPh>
    <rPh sb="4" eb="7">
      <t>シヨウリョウ</t>
    </rPh>
    <phoneticPr fontId="4"/>
  </si>
  <si>
    <t>負荷率（％）</t>
    <rPh sb="0" eb="2">
      <t>フカ</t>
    </rPh>
    <rPh sb="2" eb="3">
      <t>リツ</t>
    </rPh>
    <phoneticPr fontId="4"/>
  </si>
  <si>
    <t>備考</t>
    <rPh sb="0" eb="2">
      <t>ビコウ</t>
    </rPh>
    <phoneticPr fontId="4"/>
  </si>
  <si>
    <t>〒018-0602
秋田県由利本荘市西目町出戸ラント台19</t>
    <phoneticPr fontId="3"/>
  </si>
  <si>
    <t>秋田県点字図書館</t>
    <phoneticPr fontId="3"/>
  </si>
  <si>
    <t>対象施設一覧</t>
    <rPh sb="0" eb="2">
      <t>タイショウ</t>
    </rPh>
    <rPh sb="2" eb="4">
      <t>シセツ</t>
    </rPh>
    <rPh sb="4" eb="6">
      <t>イチラン</t>
    </rPh>
    <phoneticPr fontId="3"/>
  </si>
  <si>
    <t>　1　対象施設一覧</t>
    <rPh sb="3" eb="5">
      <t>タイショウ</t>
    </rPh>
    <rPh sb="5" eb="7">
      <t>シセツ</t>
    </rPh>
    <rPh sb="7" eb="9">
      <t>イチラン</t>
    </rPh>
    <phoneticPr fontId="3"/>
  </si>
  <si>
    <t>基本情報</t>
    <rPh sb="0" eb="2">
      <t>キホン</t>
    </rPh>
    <rPh sb="2" eb="4">
      <t>ジョウホウ</t>
    </rPh>
    <phoneticPr fontId="3"/>
  </si>
  <si>
    <t>番号</t>
    <rPh sb="0" eb="2">
      <t>バンゴウ</t>
    </rPh>
    <phoneticPr fontId="3"/>
  </si>
  <si>
    <t>施設名</t>
    <rPh sb="0" eb="2">
      <t>シセツ</t>
    </rPh>
    <rPh sb="2" eb="3">
      <t>メイ</t>
    </rPh>
    <phoneticPr fontId="3"/>
  </si>
  <si>
    <t>所在地</t>
    <rPh sb="0" eb="3">
      <t>ショザイチ</t>
    </rPh>
    <phoneticPr fontId="3"/>
  </si>
  <si>
    <t>用途</t>
    <rPh sb="0" eb="2">
      <t>ヨウト</t>
    </rPh>
    <phoneticPr fontId="3"/>
  </si>
  <si>
    <t>電力供給方式</t>
    <rPh sb="0" eb="2">
      <t>デンリョク</t>
    </rPh>
    <rPh sb="2" eb="4">
      <t>キョウキュウ</t>
    </rPh>
    <rPh sb="4" eb="6">
      <t>ホウシキ</t>
    </rPh>
    <phoneticPr fontId="3"/>
  </si>
  <si>
    <t>標準電圧（V)</t>
    <rPh sb="0" eb="2">
      <t>ヒョウジュン</t>
    </rPh>
    <rPh sb="2" eb="4">
      <t>デンアツ</t>
    </rPh>
    <phoneticPr fontId="3"/>
  </si>
  <si>
    <t>計量電圧（V)</t>
    <rPh sb="0" eb="2">
      <t>ケイリョウ</t>
    </rPh>
    <rPh sb="2" eb="4">
      <t>デンアツ</t>
    </rPh>
    <phoneticPr fontId="3"/>
  </si>
  <si>
    <t>標準周波数（Ｈｚ）</t>
    <rPh sb="0" eb="2">
      <t>ヒョウジュン</t>
    </rPh>
    <rPh sb="2" eb="5">
      <t>シュウハスウ</t>
    </rPh>
    <phoneticPr fontId="3"/>
  </si>
  <si>
    <t>受電方式</t>
    <rPh sb="0" eb="2">
      <t>ジュデン</t>
    </rPh>
    <rPh sb="2" eb="4">
      <t>ホウシキ</t>
    </rPh>
    <phoneticPr fontId="3"/>
  </si>
  <si>
    <t>自動検針
装置の有無</t>
    <rPh sb="0" eb="2">
      <t>ジドウ</t>
    </rPh>
    <rPh sb="2" eb="4">
      <t>ケンシン</t>
    </rPh>
    <rPh sb="5" eb="7">
      <t>ソウチ</t>
    </rPh>
    <rPh sb="8" eb="10">
      <t>ウム</t>
    </rPh>
    <phoneticPr fontId="3"/>
  </si>
  <si>
    <t>需給地点</t>
    <rPh sb="0" eb="2">
      <t>ジュキュウ</t>
    </rPh>
    <rPh sb="2" eb="4">
      <t>チテン</t>
    </rPh>
    <phoneticPr fontId="3"/>
  </si>
  <si>
    <t>電気工作物の財産分界点</t>
    <rPh sb="0" eb="2">
      <t>デンキ</t>
    </rPh>
    <rPh sb="2" eb="5">
      <t>コウサクブツ</t>
    </rPh>
    <rPh sb="6" eb="8">
      <t>ザイサン</t>
    </rPh>
    <rPh sb="8" eb="11">
      <t>ブンカイテン</t>
    </rPh>
    <phoneticPr fontId="3"/>
  </si>
  <si>
    <t>保安上の責任分界点</t>
    <rPh sb="0" eb="2">
      <t>ホアン</t>
    </rPh>
    <rPh sb="2" eb="3">
      <t>ジョウ</t>
    </rPh>
    <rPh sb="4" eb="6">
      <t>セキニン</t>
    </rPh>
    <rPh sb="6" eb="9">
      <t>ブンカイテン</t>
    </rPh>
    <phoneticPr fontId="3"/>
  </si>
  <si>
    <t>自家用発電機の有無と容量</t>
    <rPh sb="0" eb="3">
      <t>ジカヨウ</t>
    </rPh>
    <rPh sb="3" eb="6">
      <t>ハツデンキ</t>
    </rPh>
    <rPh sb="7" eb="9">
      <t>ウム</t>
    </rPh>
    <rPh sb="10" eb="12">
      <t>ヨウリョウ</t>
    </rPh>
    <phoneticPr fontId="3"/>
  </si>
  <si>
    <t>業務用蓄熱調整の有無</t>
    <rPh sb="0" eb="3">
      <t>ギョウムヨウ</t>
    </rPh>
    <rPh sb="3" eb="5">
      <t>チクネツ</t>
    </rPh>
    <rPh sb="5" eb="7">
      <t>チョウセイ</t>
    </rPh>
    <rPh sb="8" eb="10">
      <t>ウム</t>
    </rPh>
    <phoneticPr fontId="3"/>
  </si>
  <si>
    <t>業務用電化厨房の有無</t>
    <rPh sb="0" eb="3">
      <t>ギョウムヨウ</t>
    </rPh>
    <rPh sb="3" eb="5">
      <t>デンカ</t>
    </rPh>
    <rPh sb="5" eb="7">
      <t>チュウボウ</t>
    </rPh>
    <rPh sb="8" eb="10">
      <t>ウム</t>
    </rPh>
    <phoneticPr fontId="3"/>
  </si>
  <si>
    <t>備考</t>
    <rPh sb="0" eb="2">
      <t>ビコウ</t>
    </rPh>
    <phoneticPr fontId="3"/>
  </si>
  <si>
    <t>非常用
発電設備</t>
    <rPh sb="0" eb="3">
      <t>ヒジョウヨウ</t>
    </rPh>
    <rPh sb="4" eb="6">
      <t>ハツデン</t>
    </rPh>
    <rPh sb="6" eb="8">
      <t>セツビ</t>
    </rPh>
    <phoneticPr fontId="3"/>
  </si>
  <si>
    <t>常用発電設備</t>
    <rPh sb="0" eb="2">
      <t>ジョウヨウ</t>
    </rPh>
    <rPh sb="2" eb="4">
      <t>ハツデン</t>
    </rPh>
    <rPh sb="4" eb="6">
      <t>セツビ</t>
    </rPh>
    <phoneticPr fontId="3"/>
  </si>
  <si>
    <t>交流3相3線式</t>
    <rPh sb="0" eb="2">
      <t>コウリュウ</t>
    </rPh>
    <rPh sb="3" eb="4">
      <t>ソウ</t>
    </rPh>
    <rPh sb="5" eb="6">
      <t>セン</t>
    </rPh>
    <rPh sb="6" eb="7">
      <t>シキ</t>
    </rPh>
    <phoneticPr fontId="3"/>
  </si>
  <si>
    <t>1回線受電</t>
    <rPh sb="1" eb="2">
      <t>カイ</t>
    </rPh>
    <rPh sb="2" eb="3">
      <t>セン</t>
    </rPh>
    <rPh sb="3" eb="5">
      <t>ジュデン</t>
    </rPh>
    <phoneticPr fontId="3"/>
  </si>
  <si>
    <t>構内引込第１柱に施設した気中開閉器の電源側接続点</t>
    <rPh sb="0" eb="2">
      <t>コウナイ</t>
    </rPh>
    <rPh sb="2" eb="4">
      <t>ヒキコミ</t>
    </rPh>
    <rPh sb="4" eb="5">
      <t>ダイ</t>
    </rPh>
    <rPh sb="6" eb="7">
      <t>ハシラ</t>
    </rPh>
    <rPh sb="8" eb="10">
      <t>シセツ</t>
    </rPh>
    <rPh sb="12" eb="14">
      <t>キチュウ</t>
    </rPh>
    <rPh sb="14" eb="17">
      <t>カイヘイキ</t>
    </rPh>
    <rPh sb="18" eb="20">
      <t>デンゲン</t>
    </rPh>
    <rPh sb="20" eb="21">
      <t>ガワ</t>
    </rPh>
    <rPh sb="21" eb="24">
      <t>セツゾクテン</t>
    </rPh>
    <phoneticPr fontId="3"/>
  </si>
  <si>
    <t>同左</t>
    <rPh sb="0" eb="2">
      <t>ドウサ</t>
    </rPh>
    <phoneticPr fontId="3"/>
  </si>
  <si>
    <t>ディーゼル機関発電装置(60kVA)</t>
    <rPh sb="5" eb="7">
      <t>キカン</t>
    </rPh>
    <rPh sb="7" eb="9">
      <t>ハツデン</t>
    </rPh>
    <rPh sb="9" eb="11">
      <t>ソウチ</t>
    </rPh>
    <phoneticPr fontId="3"/>
  </si>
  <si>
    <t>無</t>
    <rPh sb="0" eb="1">
      <t>ム</t>
    </rPh>
    <phoneticPr fontId="3"/>
  </si>
  <si>
    <t>コミュニティ
センター</t>
    <phoneticPr fontId="3"/>
  </si>
  <si>
    <t>構内引込第1柱に施設した区分開閉器の電源側接続点</t>
    <rPh sb="0" eb="2">
      <t>コウナイ</t>
    </rPh>
    <rPh sb="2" eb="4">
      <t>ヒキコミ</t>
    </rPh>
    <rPh sb="4" eb="5">
      <t>ダイ</t>
    </rPh>
    <rPh sb="6" eb="7">
      <t>ハシラ</t>
    </rPh>
    <rPh sb="8" eb="10">
      <t>シセツ</t>
    </rPh>
    <rPh sb="12" eb="14">
      <t>クブン</t>
    </rPh>
    <rPh sb="14" eb="17">
      <t>カイヘイキ</t>
    </rPh>
    <rPh sb="18" eb="20">
      <t>デンゲン</t>
    </rPh>
    <rPh sb="20" eb="21">
      <t>ガワ</t>
    </rPh>
    <rPh sb="21" eb="24">
      <t>セツゾクテン</t>
    </rPh>
    <phoneticPr fontId="3"/>
  </si>
  <si>
    <t>重油機関発電装置
（200ｋVA)</t>
    <rPh sb="0" eb="2">
      <t>ジュウユ</t>
    </rPh>
    <rPh sb="2" eb="4">
      <t>キカン</t>
    </rPh>
    <rPh sb="4" eb="6">
      <t>ハツデン</t>
    </rPh>
    <rPh sb="6" eb="8">
      <t>ソウチ</t>
    </rPh>
    <phoneticPr fontId="3"/>
  </si>
  <si>
    <t>有</t>
    <rPh sb="0" eb="1">
      <t>ユウ</t>
    </rPh>
    <phoneticPr fontId="3"/>
  </si>
  <si>
    <t>コミュニティ
センター</t>
  </si>
  <si>
    <t>-</t>
  </si>
  <si>
    <t>構内引込第１柱に施設した区分開閉器の電源側接続点</t>
    <rPh sb="0" eb="2">
      <t>コウナイ</t>
    </rPh>
    <rPh sb="2" eb="4">
      <t>ヒキコミ</t>
    </rPh>
    <rPh sb="4" eb="5">
      <t>ダイ</t>
    </rPh>
    <rPh sb="6" eb="7">
      <t>ハシラ</t>
    </rPh>
    <rPh sb="8" eb="10">
      <t>シセツ</t>
    </rPh>
    <rPh sb="12" eb="14">
      <t>クブン</t>
    </rPh>
    <rPh sb="14" eb="17">
      <t>カイヘイキ</t>
    </rPh>
    <rPh sb="18" eb="20">
      <t>デンゲン</t>
    </rPh>
    <rPh sb="20" eb="21">
      <t>ガワ</t>
    </rPh>
    <rPh sb="21" eb="24">
      <t>セツゾクテン</t>
    </rPh>
    <phoneticPr fontId="3"/>
  </si>
  <si>
    <t>ディーゼル機関発電装置(200kVA)</t>
    <rPh sb="5" eb="7">
      <t>キカン</t>
    </rPh>
    <rPh sb="7" eb="9">
      <t>ハツデン</t>
    </rPh>
    <rPh sb="9" eb="11">
      <t>ソウチ</t>
    </rPh>
    <phoneticPr fontId="3"/>
  </si>
  <si>
    <t>福祉施設</t>
    <rPh sb="0" eb="2">
      <t>フクシ</t>
    </rPh>
    <rPh sb="2" eb="4">
      <t>シセツ</t>
    </rPh>
    <phoneticPr fontId="3"/>
  </si>
  <si>
    <t>-</t>
    <phoneticPr fontId="3"/>
  </si>
  <si>
    <t>ディーゼル機関発電装置(100kVA)</t>
    <rPh sb="5" eb="7">
      <t>キカン</t>
    </rPh>
    <rPh sb="7" eb="9">
      <t>ハツデン</t>
    </rPh>
    <rPh sb="9" eb="11">
      <t>ソウチ</t>
    </rPh>
    <phoneticPr fontId="3"/>
  </si>
  <si>
    <t>ディーゼル機関発電装置6箇所
(449kVA)</t>
    <rPh sb="5" eb="7">
      <t>キカン</t>
    </rPh>
    <rPh sb="7" eb="9">
      <t>ハツデン</t>
    </rPh>
    <rPh sb="9" eb="11">
      <t>ソウチ</t>
    </rPh>
    <rPh sb="12" eb="14">
      <t>カショ</t>
    </rPh>
    <phoneticPr fontId="3"/>
  </si>
  <si>
    <t>有</t>
    <rPh sb="0" eb="1">
      <t>ア</t>
    </rPh>
    <phoneticPr fontId="3"/>
  </si>
  <si>
    <t>〒018-0602
秋田県由利本荘市西目町出戸ラント台19</t>
    <rPh sb="10" eb="13">
      <t>アキタケン</t>
    </rPh>
    <rPh sb="13" eb="18">
      <t>ユリホンジョウシ</t>
    </rPh>
    <rPh sb="18" eb="21">
      <t>ニシメマチ</t>
    </rPh>
    <rPh sb="21" eb="23">
      <t>デト</t>
    </rPh>
    <rPh sb="26" eb="27">
      <t>ダイ</t>
    </rPh>
    <phoneticPr fontId="3"/>
  </si>
  <si>
    <t>専用水道施設</t>
    <rPh sb="0" eb="2">
      <t>センヨウ</t>
    </rPh>
    <rPh sb="2" eb="4">
      <t>スイドウ</t>
    </rPh>
    <rPh sb="4" eb="6">
      <t>シセツ</t>
    </rPh>
    <phoneticPr fontId="3"/>
  </si>
  <si>
    <t>ＬＰガス機関発電装置
（0.9kVA×2台)</t>
    <rPh sb="4" eb="6">
      <t>キカン</t>
    </rPh>
    <rPh sb="6" eb="8">
      <t>ハツデン</t>
    </rPh>
    <rPh sb="8" eb="10">
      <t>ソウチ</t>
    </rPh>
    <rPh sb="20" eb="21">
      <t>ダイ</t>
    </rPh>
    <phoneticPr fontId="3"/>
  </si>
  <si>
    <t>ディーゼル機関発電装置(53kVA)</t>
    <rPh sb="5" eb="7">
      <t>キカン</t>
    </rPh>
    <rPh sb="7" eb="9">
      <t>ハツデン</t>
    </rPh>
    <rPh sb="9" eb="11">
      <t>ソウチ</t>
    </rPh>
    <phoneticPr fontId="3"/>
  </si>
  <si>
    <r>
      <t xml:space="preserve">湯沢雄勝広域市町村圏組合
</t>
    </r>
    <r>
      <rPr>
        <sz val="9"/>
        <color theme="1"/>
        <rFont val="ＭＳ Ｐゴシック"/>
        <family val="3"/>
        <charset val="128"/>
        <scheme val="minor"/>
      </rPr>
      <t>やまばと園</t>
    </r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rPh sb="10" eb="12">
      <t>クミアイ</t>
    </rPh>
    <rPh sb="17" eb="18">
      <t>エン</t>
    </rPh>
    <phoneticPr fontId="3"/>
  </si>
  <si>
    <t>ディーゼル機関発電装置
(43kVA)</t>
    <rPh sb="5" eb="7">
      <t>キカン</t>
    </rPh>
    <rPh sb="7" eb="9">
      <t>ハツデン</t>
    </rPh>
    <rPh sb="9" eb="11">
      <t>ソウチ</t>
    </rPh>
    <phoneticPr fontId="3"/>
  </si>
  <si>
    <t>図書館</t>
    <rPh sb="0" eb="3">
      <t>トショカン</t>
    </rPh>
    <phoneticPr fontId="3"/>
  </si>
  <si>
    <t>構内引込第１柱に施設したｶﾞｽ開閉器の電源側接続点</t>
    <rPh sb="0" eb="2">
      <t>コウナイ</t>
    </rPh>
    <rPh sb="2" eb="4">
      <t>ヒキコミ</t>
    </rPh>
    <rPh sb="4" eb="5">
      <t>ダイ</t>
    </rPh>
    <rPh sb="6" eb="7">
      <t>ハシラ</t>
    </rPh>
    <rPh sb="8" eb="10">
      <t>シセツ</t>
    </rPh>
    <rPh sb="15" eb="18">
      <t>カイヘイキ</t>
    </rPh>
    <rPh sb="19" eb="21">
      <t>デンゲン</t>
    </rPh>
    <rPh sb="21" eb="22">
      <t>ガワ</t>
    </rPh>
    <rPh sb="22" eb="25">
      <t>セツゾクテン</t>
    </rPh>
    <phoneticPr fontId="3"/>
  </si>
  <si>
    <t>コミュニティ
センター</t>
    <phoneticPr fontId="3"/>
  </si>
  <si>
    <t>-</t>
    <phoneticPr fontId="3"/>
  </si>
  <si>
    <t>-</t>
    <phoneticPr fontId="3"/>
  </si>
  <si>
    <t>見積書　別紙３</t>
    <rPh sb="0" eb="3">
      <t>ミツモリショ</t>
    </rPh>
    <rPh sb="4" eb="6">
      <t>ベッシ</t>
    </rPh>
    <phoneticPr fontId="3"/>
  </si>
  <si>
    <t>　①施設毎に基本料金、各種単価を入力してください</t>
    <rPh sb="2" eb="4">
      <t>シセツ</t>
    </rPh>
    <rPh sb="4" eb="5">
      <t>ゴト</t>
    </rPh>
    <rPh sb="6" eb="8">
      <t>キホン</t>
    </rPh>
    <rPh sb="8" eb="10">
      <t>リョウキン</t>
    </rPh>
    <rPh sb="11" eb="13">
      <t>カクシュ</t>
    </rPh>
    <rPh sb="13" eb="15">
      <t>タンカ</t>
    </rPh>
    <rPh sb="16" eb="18">
      <t>ニュウリョク</t>
    </rPh>
    <phoneticPr fontId="3"/>
  </si>
  <si>
    <t>　②単価名称等は、東北電力㈱の設定となっておりますので、必要に応じて変更しても構いません</t>
    <rPh sb="2" eb="4">
      <t>タンカ</t>
    </rPh>
    <rPh sb="4" eb="6">
      <t>メイショウ</t>
    </rPh>
    <rPh sb="6" eb="7">
      <t>トウ</t>
    </rPh>
    <rPh sb="9" eb="11">
      <t>トウホク</t>
    </rPh>
    <rPh sb="11" eb="13">
      <t>デンリョク</t>
    </rPh>
    <rPh sb="15" eb="17">
      <t>セッテイ</t>
    </rPh>
    <rPh sb="28" eb="30">
      <t>ヒツヨウ</t>
    </rPh>
    <rPh sb="31" eb="32">
      <t>オウ</t>
    </rPh>
    <rPh sb="34" eb="36">
      <t>ヘンコウ</t>
    </rPh>
    <rPh sb="39" eb="40">
      <t>カマ</t>
    </rPh>
    <phoneticPr fontId="3"/>
  </si>
  <si>
    <t>　③ここに入力した単価が別紙２「施設毎年間電気料金一覧」に反映されます。</t>
    <rPh sb="5" eb="7">
      <t>ニュウリョク</t>
    </rPh>
    <rPh sb="9" eb="11">
      <t>タンカ</t>
    </rPh>
    <rPh sb="12" eb="14">
      <t>ベッシ</t>
    </rPh>
    <rPh sb="16" eb="18">
      <t>シセツ</t>
    </rPh>
    <rPh sb="18" eb="19">
      <t>マイ</t>
    </rPh>
    <rPh sb="19" eb="21">
      <t>ネンカン</t>
    </rPh>
    <rPh sb="21" eb="23">
      <t>デンキ</t>
    </rPh>
    <rPh sb="23" eb="25">
      <t>リョウキン</t>
    </rPh>
    <rPh sb="25" eb="27">
      <t>イチラン</t>
    </rPh>
    <rPh sb="29" eb="31">
      <t>ハンエイ</t>
    </rPh>
    <phoneticPr fontId="3"/>
  </si>
  <si>
    <t>4　負荷率（平成２９年４月～平成３０年３月実績）</t>
    <rPh sb="2" eb="4">
      <t>フカ</t>
    </rPh>
    <rPh sb="4" eb="5">
      <t>リツ</t>
    </rPh>
    <phoneticPr fontId="4"/>
  </si>
  <si>
    <t>３　使用電力量（平成２９年４月～平成３０年３月実績）</t>
    <rPh sb="2" eb="4">
      <t>シヨウ</t>
    </rPh>
    <rPh sb="4" eb="6">
      <t>デンリョク</t>
    </rPh>
    <rPh sb="6" eb="7">
      <t>リョウ</t>
    </rPh>
    <rPh sb="8" eb="10">
      <t>ヘイセイ</t>
    </rPh>
    <rPh sb="12" eb="13">
      <t>ネン</t>
    </rPh>
    <rPh sb="14" eb="15">
      <t>ガツ</t>
    </rPh>
    <rPh sb="16" eb="18">
      <t>ヘイセイ</t>
    </rPh>
    <rPh sb="20" eb="21">
      <t>ネン</t>
    </rPh>
    <rPh sb="22" eb="23">
      <t>ガツ</t>
    </rPh>
    <rPh sb="23" eb="25">
      <t>ジッセキ</t>
    </rPh>
    <phoneticPr fontId="4"/>
  </si>
  <si>
    <t>２　契約電力及び最大電力（平成２９年４月～平成３０年３月実績）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デンリョク</t>
    </rPh>
    <rPh sb="13" eb="15">
      <t>ヘイセイ</t>
    </rPh>
    <rPh sb="17" eb="18">
      <t>ネン</t>
    </rPh>
    <rPh sb="19" eb="20">
      <t>ガツ</t>
    </rPh>
    <rPh sb="21" eb="23">
      <t>ヘイセイ</t>
    </rPh>
    <rPh sb="25" eb="26">
      <t>ネン</t>
    </rPh>
    <rPh sb="27" eb="28">
      <t>ガツ</t>
    </rPh>
    <rPh sb="28" eb="30">
      <t>ジッセキ</t>
    </rPh>
    <phoneticPr fontId="4"/>
  </si>
  <si>
    <t>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</si>
</sst>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%"/>
    <numFmt numFmtId="178" formatCode="#,##0.0;[Red]\-#,##0.0"/>
    <numFmt numFmtId="179" formatCode="0.0&quot;円/kwh&quot;"/>
    <numFmt numFmtId="180" formatCode="#,###&quot;ｋｗｈ&quot;"/>
    <numFmt numFmtId="181" formatCode="#,##0_);[Red]\(#,##0\)"/>
  </numFmts>
  <fonts count="5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ＪＳ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 wrapText="1"/>
    </xf>
    <xf numFmtId="3" fontId="8" fillId="0" borderId="2" xfId="1" applyNumberFormat="1" applyFont="1" applyBorder="1" applyAlignment="1">
      <alignment vertical="center" wrapText="1"/>
    </xf>
    <xf numFmtId="3" fontId="8" fillId="0" borderId="2" xfId="1" applyNumberFormat="1" applyFont="1" applyBorder="1">
      <alignment vertical="center"/>
    </xf>
    <xf numFmtId="176" fontId="8" fillId="0" borderId="2" xfId="1" applyNumberFormat="1" applyFont="1" applyBorder="1">
      <alignment vertical="center"/>
    </xf>
    <xf numFmtId="0" fontId="1" fillId="0" borderId="0" xfId="1">
      <alignment vertical="center"/>
    </xf>
    <xf numFmtId="38" fontId="0" fillId="0" borderId="0" xfId="2" applyFont="1">
      <alignment vertical="center"/>
    </xf>
    <xf numFmtId="38" fontId="9" fillId="0" borderId="0" xfId="2" applyFont="1">
      <alignment vertical="center"/>
    </xf>
    <xf numFmtId="40" fontId="0" fillId="0" borderId="0" xfId="2" applyNumberFormat="1" applyFont="1">
      <alignment vertical="center"/>
    </xf>
    <xf numFmtId="40" fontId="11" fillId="0" borderId="9" xfId="2" applyNumberFormat="1" applyFont="1" applyFill="1" applyBorder="1" applyAlignment="1">
      <alignment horizontal="center" vertical="center"/>
    </xf>
    <xf numFmtId="38" fontId="11" fillId="0" borderId="12" xfId="2" applyFont="1" applyBorder="1">
      <alignment vertical="center"/>
    </xf>
    <xf numFmtId="38" fontId="11" fillId="0" borderId="5" xfId="2" applyFont="1" applyBorder="1">
      <alignment vertical="center"/>
    </xf>
    <xf numFmtId="40" fontId="0" fillId="0" borderId="3" xfId="2" applyNumberFormat="1" applyFont="1" applyFill="1" applyBorder="1">
      <alignment vertical="center"/>
    </xf>
    <xf numFmtId="40" fontId="11" fillId="0" borderId="11" xfId="2" applyNumberFormat="1" applyFont="1" applyFill="1" applyBorder="1">
      <alignment vertical="center"/>
    </xf>
    <xf numFmtId="40" fontId="11" fillId="0" borderId="11" xfId="2" applyNumberFormat="1" applyFont="1" applyFill="1" applyBorder="1" applyAlignment="1">
      <alignment horizontal="center" vertical="center"/>
    </xf>
    <xf numFmtId="38" fontId="11" fillId="0" borderId="13" xfId="2" applyFont="1" applyBorder="1">
      <alignment vertical="center"/>
    </xf>
    <xf numFmtId="40" fontId="0" fillId="0" borderId="9" xfId="2" applyNumberFormat="1" applyFont="1" applyFill="1" applyBorder="1">
      <alignment vertical="center"/>
    </xf>
    <xf numFmtId="40" fontId="11" fillId="0" borderId="9" xfId="2" applyNumberFormat="1" applyFont="1" applyFill="1" applyBorder="1">
      <alignment vertical="center"/>
    </xf>
    <xf numFmtId="40" fontId="0" fillId="0" borderId="11" xfId="2" applyNumberFormat="1" applyFont="1" applyFill="1" applyBorder="1">
      <alignment vertical="center"/>
    </xf>
    <xf numFmtId="40" fontId="11" fillId="0" borderId="3" xfId="2" applyNumberFormat="1" applyFont="1" applyFill="1" applyBorder="1" applyAlignment="1">
      <alignment horizontal="center" vertical="center"/>
    </xf>
    <xf numFmtId="40" fontId="11" fillId="0" borderId="3" xfId="2" applyNumberFormat="1" applyFont="1" applyFill="1" applyBorder="1">
      <alignment vertical="center"/>
    </xf>
    <xf numFmtId="38" fontId="0" fillId="0" borderId="0" xfId="2" applyFont="1" applyAlignment="1">
      <alignment horizontal="right" vertical="center"/>
    </xf>
    <xf numFmtId="0" fontId="13" fillId="0" borderId="6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wrapText="1" shrinkToFit="1"/>
    </xf>
    <xf numFmtId="3" fontId="8" fillId="0" borderId="2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16" fillId="0" borderId="0" xfId="1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1" fillId="0" borderId="7" xfId="1" applyBorder="1">
      <alignment vertical="center"/>
    </xf>
    <xf numFmtId="0" fontId="1" fillId="0" borderId="15" xfId="1" applyBorder="1">
      <alignment vertical="center"/>
    </xf>
    <xf numFmtId="0" fontId="1" fillId="0" borderId="8" xfId="1" applyBorder="1">
      <alignment vertical="center"/>
    </xf>
    <xf numFmtId="0" fontId="1" fillId="0" borderId="14" xfId="1" applyBorder="1">
      <alignment vertical="center"/>
    </xf>
    <xf numFmtId="0" fontId="1" fillId="0" borderId="0" xfId="1" applyBorder="1">
      <alignment vertical="center"/>
    </xf>
    <xf numFmtId="0" fontId="1" fillId="0" borderId="16" xfId="1" applyBorder="1">
      <alignment vertical="center"/>
    </xf>
    <xf numFmtId="0" fontId="1" fillId="0" borderId="11" xfId="1" applyBorder="1">
      <alignment vertical="center"/>
    </xf>
    <xf numFmtId="0" fontId="1" fillId="0" borderId="1" xfId="1" applyBorder="1">
      <alignment vertical="center"/>
    </xf>
    <xf numFmtId="0" fontId="1" fillId="0" borderId="12" xfId="1" applyBorder="1">
      <alignment vertical="center"/>
    </xf>
    <xf numFmtId="0" fontId="7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178" fontId="0" fillId="0" borderId="21" xfId="2" applyNumberFormat="1" applyFont="1" applyBorder="1">
      <alignment vertical="center"/>
    </xf>
    <xf numFmtId="38" fontId="11" fillId="0" borderId="22" xfId="2" applyFont="1" applyBorder="1">
      <alignment vertical="center"/>
    </xf>
    <xf numFmtId="40" fontId="11" fillId="0" borderId="1" xfId="2" applyNumberFormat="1" applyFont="1" applyFill="1" applyBorder="1">
      <alignment vertical="center"/>
    </xf>
    <xf numFmtId="40" fontId="11" fillId="0" borderId="1" xfId="2" applyNumberFormat="1" applyFont="1" applyFill="1" applyBorder="1" applyAlignment="1">
      <alignment horizontal="center" vertical="center"/>
    </xf>
    <xf numFmtId="40" fontId="11" fillId="0" borderId="1" xfId="2" applyNumberFormat="1" applyFont="1" applyBorder="1">
      <alignment vertical="center"/>
    </xf>
    <xf numFmtId="38" fontId="11" fillId="0" borderId="1" xfId="2" applyFont="1" applyBorder="1">
      <alignment vertical="center"/>
    </xf>
    <xf numFmtId="178" fontId="0" fillId="0" borderId="23" xfId="2" applyNumberFormat="1" applyFont="1" applyBorder="1">
      <alignment vertical="center"/>
    </xf>
    <xf numFmtId="38" fontId="11" fillId="0" borderId="24" xfId="2" applyFont="1" applyBorder="1">
      <alignment vertical="center"/>
    </xf>
    <xf numFmtId="40" fontId="11" fillId="0" borderId="25" xfId="2" applyNumberFormat="1" applyFont="1" applyFill="1" applyBorder="1">
      <alignment vertical="center"/>
    </xf>
    <xf numFmtId="40" fontId="11" fillId="0" borderId="4" xfId="2" applyNumberFormat="1" applyFont="1" applyFill="1" applyBorder="1">
      <alignment vertical="center"/>
    </xf>
    <xf numFmtId="40" fontId="11" fillId="0" borderId="4" xfId="2" applyNumberFormat="1" applyFont="1" applyFill="1" applyBorder="1" applyAlignment="1">
      <alignment horizontal="center" vertical="center"/>
    </xf>
    <xf numFmtId="178" fontId="0" fillId="0" borderId="19" xfId="2" applyNumberFormat="1" applyFont="1" applyBorder="1">
      <alignment vertical="center"/>
    </xf>
    <xf numFmtId="38" fontId="11" fillId="0" borderId="20" xfId="2" applyFont="1" applyBorder="1">
      <alignment vertical="center"/>
    </xf>
    <xf numFmtId="178" fontId="0" fillId="0" borderId="26" xfId="2" applyNumberFormat="1" applyFont="1" applyBorder="1">
      <alignment vertical="center"/>
    </xf>
    <xf numFmtId="38" fontId="11" fillId="0" borderId="27" xfId="2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8" fontId="25" fillId="4" borderId="29" xfId="6" applyFont="1" applyFill="1" applyBorder="1" applyAlignment="1">
      <alignment horizontal="center" vertical="center" wrapText="1"/>
    </xf>
    <xf numFmtId="38" fontId="25" fillId="4" borderId="30" xfId="6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176" fontId="7" fillId="0" borderId="3" xfId="0" applyNumberFormat="1" applyFont="1" applyBorder="1" applyAlignment="1">
      <alignment vertical="center" wrapText="1"/>
    </xf>
    <xf numFmtId="176" fontId="7" fillId="0" borderId="37" xfId="6" applyNumberFormat="1" applyFont="1" applyBorder="1" applyAlignment="1">
      <alignment vertical="center" shrinkToFit="1"/>
    </xf>
    <xf numFmtId="176" fontId="7" fillId="3" borderId="39" xfId="6" applyNumberFormat="1" applyFont="1" applyFill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0" fillId="4" borderId="4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38" fontId="6" fillId="0" borderId="5" xfId="6" applyFont="1" applyBorder="1" applyAlignment="1">
      <alignment vertical="center" wrapText="1"/>
    </xf>
    <xf numFmtId="38" fontId="6" fillId="0" borderId="2" xfId="6" applyFont="1" applyBorder="1" applyAlignment="1">
      <alignment vertical="center" wrapText="1"/>
    </xf>
    <xf numFmtId="38" fontId="5" fillId="0" borderId="2" xfId="6" applyFont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38" fontId="19" fillId="0" borderId="2" xfId="6" applyFont="1" applyBorder="1" applyAlignment="1">
      <alignment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top" wrapText="1"/>
    </xf>
    <xf numFmtId="38" fontId="6" fillId="0" borderId="5" xfId="6" applyFont="1" applyFill="1" applyBorder="1" applyAlignment="1">
      <alignment vertical="center" wrapText="1"/>
    </xf>
    <xf numFmtId="0" fontId="31" fillId="0" borderId="2" xfId="0" applyFont="1" applyBorder="1">
      <alignment vertical="center"/>
    </xf>
    <xf numFmtId="0" fontId="0" fillId="0" borderId="2" xfId="0" applyBorder="1" applyAlignment="1">
      <alignment vertical="center" shrinkToFit="1"/>
    </xf>
    <xf numFmtId="38" fontId="32" fillId="4" borderId="31" xfId="6" applyFont="1" applyFill="1" applyBorder="1" applyAlignment="1">
      <alignment vertical="center" shrinkToFit="1"/>
    </xf>
    <xf numFmtId="38" fontId="6" fillId="0" borderId="5" xfId="6" applyFont="1" applyBorder="1" applyAlignment="1">
      <alignment vertical="center" shrinkToFit="1"/>
    </xf>
    <xf numFmtId="38" fontId="6" fillId="0" borderId="2" xfId="6" applyFont="1" applyBorder="1" applyAlignment="1">
      <alignment vertical="center" shrinkToFit="1"/>
    </xf>
    <xf numFmtId="38" fontId="5" fillId="0" borderId="2" xfId="6" applyFont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38" fontId="33" fillId="0" borderId="0" xfId="6" applyFont="1" applyFill="1" applyBorder="1" applyAlignment="1">
      <alignment vertical="center" shrinkToFit="1"/>
    </xf>
    <xf numFmtId="38" fontId="6" fillId="0" borderId="0" xfId="6" applyFont="1" applyFill="1" applyBorder="1" applyAlignment="1">
      <alignment vertical="center" shrinkToFit="1"/>
    </xf>
    <xf numFmtId="38" fontId="5" fillId="0" borderId="0" xfId="6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19" fillId="0" borderId="48" xfId="0" applyFont="1" applyBorder="1" applyAlignment="1">
      <alignment vertical="center" wrapText="1"/>
    </xf>
    <xf numFmtId="38" fontId="8" fillId="4" borderId="40" xfId="6" applyFont="1" applyFill="1" applyBorder="1" applyAlignment="1">
      <alignment vertical="center" shrinkToFit="1"/>
    </xf>
    <xf numFmtId="38" fontId="7" fillId="0" borderId="47" xfId="6" applyFont="1" applyBorder="1" applyAlignment="1">
      <alignment horizontal="right" vertical="center" shrinkToFit="1"/>
    </xf>
    <xf numFmtId="38" fontId="7" fillId="0" borderId="49" xfId="6" applyFont="1" applyBorder="1" applyAlignment="1">
      <alignment horizontal="right" vertical="center" shrinkToFit="1"/>
    </xf>
    <xf numFmtId="49" fontId="5" fillId="2" borderId="4" xfId="0" applyNumberFormat="1" applyFont="1" applyFill="1" applyBorder="1" applyAlignment="1">
      <alignment vertical="center"/>
    </xf>
    <xf numFmtId="49" fontId="19" fillId="2" borderId="3" xfId="0" applyNumberFormat="1" applyFont="1" applyFill="1" applyBorder="1" applyAlignment="1">
      <alignment vertical="center"/>
    </xf>
    <xf numFmtId="38" fontId="7" fillId="4" borderId="29" xfId="6" applyFont="1" applyFill="1" applyBorder="1" applyAlignment="1">
      <alignment vertical="center" shrinkToFit="1"/>
    </xf>
    <xf numFmtId="3" fontId="0" fillId="0" borderId="2" xfId="0" applyNumberFormat="1" applyBorder="1" applyAlignment="1">
      <alignment horizontal="right" vertical="center" shrinkToFit="1"/>
    </xf>
    <xf numFmtId="3" fontId="0" fillId="0" borderId="5" xfId="0" applyNumberFormat="1" applyBorder="1" applyAlignment="1">
      <alignment horizontal="right" vertical="center" shrinkToFit="1"/>
    </xf>
    <xf numFmtId="49" fontId="5" fillId="2" borderId="54" xfId="0" applyNumberFormat="1" applyFont="1" applyFill="1" applyBorder="1" applyAlignment="1">
      <alignment vertical="center"/>
    </xf>
    <xf numFmtId="49" fontId="19" fillId="2" borderId="55" xfId="0" applyNumberFormat="1" applyFont="1" applyFill="1" applyBorder="1" applyAlignment="1">
      <alignment vertical="center"/>
    </xf>
    <xf numFmtId="38" fontId="7" fillId="4" borderId="30" xfId="6" applyFont="1" applyFill="1" applyBorder="1" applyAlignment="1">
      <alignment vertical="center" shrinkToFit="1"/>
    </xf>
    <xf numFmtId="0" fontId="0" fillId="0" borderId="56" xfId="0" applyBorder="1" applyAlignment="1">
      <alignment horizontal="right" vertical="center" shrinkToFit="1"/>
    </xf>
    <xf numFmtId="3" fontId="0" fillId="0" borderId="56" xfId="0" applyNumberFormat="1" applyBorder="1" applyAlignment="1">
      <alignment horizontal="right" vertical="center" shrinkToFit="1"/>
    </xf>
    <xf numFmtId="0" fontId="0" fillId="0" borderId="57" xfId="0" applyBorder="1" applyAlignment="1">
      <alignment horizontal="right" vertical="center" shrinkToFit="1"/>
    </xf>
    <xf numFmtId="3" fontId="0" fillId="0" borderId="49" xfId="0" applyNumberFormat="1" applyBorder="1" applyAlignment="1">
      <alignment horizontal="right" vertical="center" shrinkToFit="1"/>
    </xf>
    <xf numFmtId="49" fontId="5" fillId="2" borderId="15" xfId="0" applyNumberFormat="1" applyFont="1" applyFill="1" applyBorder="1" applyAlignment="1">
      <alignment vertical="center"/>
    </xf>
    <xf numFmtId="49" fontId="19" fillId="2" borderId="7" xfId="0" applyNumberFormat="1" applyFont="1" applyFill="1" applyBorder="1" applyAlignment="1">
      <alignment vertical="center"/>
    </xf>
    <xf numFmtId="3" fontId="0" fillId="0" borderId="8" xfId="0" applyNumberFormat="1" applyBorder="1" applyAlignment="1">
      <alignment horizontal="right" vertical="center" shrinkToFit="1"/>
    </xf>
    <xf numFmtId="3" fontId="0" fillId="0" borderId="6" xfId="0" applyNumberFormat="1" applyBorder="1" applyAlignment="1">
      <alignment horizontal="right" vertical="center" shrinkToFit="1"/>
    </xf>
    <xf numFmtId="0" fontId="5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38" fontId="8" fillId="4" borderId="61" xfId="6" applyFont="1" applyFill="1" applyBorder="1" applyAlignment="1">
      <alignment vertical="center" shrinkToFit="1"/>
    </xf>
    <xf numFmtId="3" fontId="0" fillId="0" borderId="10" xfId="0" applyNumberFormat="1" applyBorder="1" applyAlignment="1">
      <alignment horizontal="right" vertical="center" shrinkToFit="1"/>
    </xf>
    <xf numFmtId="3" fontId="0" fillId="0" borderId="12" xfId="0" applyNumberFormat="1" applyBorder="1" applyAlignment="1">
      <alignment horizontal="right" vertical="center" shrinkToFit="1"/>
    </xf>
    <xf numFmtId="38" fontId="5" fillId="0" borderId="35" xfId="6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38" fontId="8" fillId="4" borderId="62" xfId="6" applyFont="1" applyFill="1" applyBorder="1" applyAlignment="1">
      <alignment vertical="center" shrinkToFit="1"/>
    </xf>
    <xf numFmtId="38" fontId="5" fillId="0" borderId="33" xfId="6" applyFont="1" applyBorder="1" applyAlignment="1">
      <alignment horizontal="left" vertical="center" shrinkToFit="1"/>
    </xf>
    <xf numFmtId="181" fontId="0" fillId="0" borderId="2" xfId="0" applyNumberFormat="1" applyBorder="1" applyAlignment="1">
      <alignment horizontal="right" vertical="center" shrinkToFit="1"/>
    </xf>
    <xf numFmtId="181" fontId="0" fillId="0" borderId="5" xfId="0" applyNumberFormat="1" applyBorder="1" applyAlignment="1">
      <alignment horizontal="right" vertical="center" shrinkToFit="1"/>
    </xf>
    <xf numFmtId="0" fontId="5" fillId="0" borderId="28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38" fontId="8" fillId="4" borderId="64" xfId="6" applyFont="1" applyFill="1" applyBorder="1" applyAlignment="1">
      <alignment vertical="center" shrinkToFit="1"/>
    </xf>
    <xf numFmtId="0" fontId="0" fillId="0" borderId="28" xfId="0" applyBorder="1" applyAlignment="1">
      <alignment horizontal="right" vertical="center" shrinkToFit="1"/>
    </xf>
    <xf numFmtId="3" fontId="0" fillId="0" borderId="28" xfId="0" applyNumberForma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38" fontId="5" fillId="0" borderId="59" xfId="6" applyFont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38" fontId="6" fillId="0" borderId="47" xfId="6" applyFont="1" applyBorder="1" applyAlignment="1">
      <alignment horizontal="right" vertical="center" shrinkToFit="1"/>
    </xf>
    <xf numFmtId="38" fontId="6" fillId="0" borderId="49" xfId="6" applyFont="1" applyBorder="1" applyAlignment="1">
      <alignment horizontal="right" vertical="center" shrinkToFit="1"/>
    </xf>
    <xf numFmtId="0" fontId="20" fillId="0" borderId="47" xfId="0" applyFont="1" applyBorder="1" applyAlignment="1">
      <alignment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vertical="center" wrapText="1"/>
    </xf>
    <xf numFmtId="0" fontId="19" fillId="0" borderId="66" xfId="0" applyFont="1" applyBorder="1" applyAlignment="1">
      <alignment vertical="center" wrapText="1"/>
    </xf>
    <xf numFmtId="38" fontId="8" fillId="4" borderId="67" xfId="6" applyFont="1" applyFill="1" applyBorder="1" applyAlignment="1">
      <alignment vertical="center" shrinkToFit="1"/>
    </xf>
    <xf numFmtId="3" fontId="0" fillId="0" borderId="66" xfId="0" applyNumberFormat="1" applyBorder="1" applyAlignment="1">
      <alignment horizontal="right" vertical="center" shrinkToFit="1"/>
    </xf>
    <xf numFmtId="3" fontId="0" fillId="0" borderId="68" xfId="0" applyNumberFormat="1" applyBorder="1" applyAlignment="1">
      <alignment horizontal="right" vertical="center" shrinkToFit="1"/>
    </xf>
    <xf numFmtId="0" fontId="0" fillId="0" borderId="69" xfId="0" applyBorder="1" applyAlignment="1">
      <alignment horizontal="left" vertical="center" shrinkToFit="1"/>
    </xf>
    <xf numFmtId="38" fontId="8" fillId="4" borderId="70" xfId="6" applyFont="1" applyFill="1" applyBorder="1" applyAlignment="1">
      <alignment vertical="center" shrinkToFit="1"/>
    </xf>
    <xf numFmtId="38" fontId="8" fillId="4" borderId="71" xfId="6" applyFont="1" applyFill="1" applyBorder="1" applyAlignment="1">
      <alignment vertical="center" shrinkToFit="1"/>
    </xf>
    <xf numFmtId="38" fontId="5" fillId="0" borderId="72" xfId="6" applyFont="1" applyBorder="1">
      <alignment vertical="center"/>
    </xf>
    <xf numFmtId="0" fontId="7" fillId="0" borderId="0" xfId="0" applyFont="1" applyAlignment="1">
      <alignment vertical="center"/>
    </xf>
    <xf numFmtId="38" fontId="6" fillId="0" borderId="2" xfId="6" applyFont="1" applyBorder="1" applyAlignment="1">
      <alignment horizontal="center" vertical="center" shrinkToFit="1"/>
    </xf>
    <xf numFmtId="38" fontId="6" fillId="0" borderId="2" xfId="6" applyFont="1" applyFill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center" wrapText="1"/>
    </xf>
    <xf numFmtId="176" fontId="7" fillId="0" borderId="55" xfId="0" applyNumberFormat="1" applyFont="1" applyBorder="1" applyAlignment="1">
      <alignment vertical="center" wrapText="1"/>
    </xf>
    <xf numFmtId="176" fontId="7" fillId="0" borderId="35" xfId="6" applyNumberFormat="1" applyFont="1" applyBorder="1" applyAlignment="1">
      <alignment vertical="center" shrinkToFit="1"/>
    </xf>
    <xf numFmtId="177" fontId="5" fillId="2" borderId="80" xfId="0" applyNumberFormat="1" applyFont="1" applyFill="1" applyBorder="1">
      <alignment vertical="center"/>
    </xf>
    <xf numFmtId="176" fontId="7" fillId="3" borderId="56" xfId="0" applyNumberFormat="1" applyFont="1" applyFill="1" applyBorder="1">
      <alignment vertical="center"/>
    </xf>
    <xf numFmtId="176" fontId="7" fillId="3" borderId="54" xfId="0" applyNumberFormat="1" applyFont="1" applyFill="1" applyBorder="1">
      <alignment vertical="center"/>
    </xf>
    <xf numFmtId="176" fontId="7" fillId="0" borderId="7" xfId="0" applyNumberFormat="1" applyFont="1" applyBorder="1" applyAlignment="1">
      <alignment vertical="center" wrapText="1"/>
    </xf>
    <xf numFmtId="176" fontId="7" fillId="2" borderId="60" xfId="6" applyNumberFormat="1" applyFont="1" applyFill="1" applyBorder="1" applyAlignment="1">
      <alignment vertical="center" shrinkToFit="1"/>
    </xf>
    <xf numFmtId="176" fontId="7" fillId="2" borderId="59" xfId="6" applyNumberFormat="1" applyFont="1" applyFill="1" applyBorder="1" applyAlignment="1">
      <alignment vertical="center" shrinkToFit="1"/>
    </xf>
    <xf numFmtId="176" fontId="7" fillId="0" borderId="55" xfId="6" applyNumberFormat="1" applyFont="1" applyBorder="1" applyAlignment="1">
      <alignment vertical="center" shrinkToFit="1"/>
    </xf>
    <xf numFmtId="176" fontId="7" fillId="0" borderId="7" xfId="6" applyNumberFormat="1" applyFont="1" applyBorder="1" applyAlignment="1">
      <alignment vertical="center" shrinkToFit="1"/>
    </xf>
    <xf numFmtId="176" fontId="7" fillId="0" borderId="3" xfId="6" applyNumberFormat="1" applyFont="1" applyBorder="1" applyAlignment="1">
      <alignment vertical="center" shrinkToFit="1"/>
    </xf>
    <xf numFmtId="176" fontId="7" fillId="3" borderId="54" xfId="6" applyNumberFormat="1" applyFont="1" applyFill="1" applyBorder="1" applyAlignment="1">
      <alignment vertical="center" shrinkToFit="1"/>
    </xf>
    <xf numFmtId="176" fontId="7" fillId="2" borderId="76" xfId="6" applyNumberFormat="1" applyFont="1" applyFill="1" applyBorder="1" applyAlignment="1">
      <alignment vertical="center" shrinkToFit="1"/>
    </xf>
    <xf numFmtId="176" fontId="7" fillId="2" borderId="33" xfId="6" applyNumberFormat="1" applyFont="1" applyFill="1" applyBorder="1" applyAlignment="1">
      <alignment vertical="center" shrinkToFit="1"/>
    </xf>
    <xf numFmtId="176" fontId="7" fillId="2" borderId="83" xfId="6" applyNumberFormat="1" applyFont="1" applyFill="1" applyBorder="1" applyAlignment="1">
      <alignment vertical="center" shrinkToFit="1"/>
    </xf>
    <xf numFmtId="176" fontId="7" fillId="2" borderId="14" xfId="6" applyNumberFormat="1" applyFont="1" applyFill="1" applyBorder="1" applyAlignment="1">
      <alignment vertical="center" shrinkToFit="1"/>
    </xf>
    <xf numFmtId="176" fontId="7" fillId="0" borderId="11" xfId="6" applyNumberFormat="1" applyFont="1" applyBorder="1" applyAlignment="1">
      <alignment vertical="center" shrinkToFit="1"/>
    </xf>
    <xf numFmtId="2" fontId="7" fillId="6" borderId="75" xfId="6" applyNumberFormat="1" applyFont="1" applyFill="1" applyBorder="1" applyAlignment="1">
      <alignment vertical="center" shrinkToFit="1"/>
    </xf>
    <xf numFmtId="2" fontId="7" fillId="6" borderId="32" xfId="6" applyNumberFormat="1" applyFont="1" applyFill="1" applyBorder="1" applyAlignment="1">
      <alignment vertical="center" shrinkToFit="1"/>
    </xf>
    <xf numFmtId="2" fontId="7" fillId="6" borderId="36" xfId="6" applyNumberFormat="1" applyFont="1" applyFill="1" applyBorder="1" applyAlignment="1">
      <alignment vertical="center" shrinkToFit="1"/>
    </xf>
    <xf numFmtId="176" fontId="7" fillId="6" borderId="38" xfId="6" applyNumberFormat="1" applyFont="1" applyFill="1" applyBorder="1">
      <alignment vertical="center"/>
    </xf>
    <xf numFmtId="2" fontId="7" fillId="6" borderId="57" xfId="6" applyNumberFormat="1" applyFont="1" applyFill="1" applyBorder="1" applyAlignment="1">
      <alignment vertical="center" shrinkToFit="1"/>
    </xf>
    <xf numFmtId="2" fontId="7" fillId="6" borderId="8" xfId="6" applyNumberFormat="1" applyFont="1" applyFill="1" applyBorder="1" applyAlignment="1">
      <alignment vertical="center" shrinkToFit="1"/>
    </xf>
    <xf numFmtId="2" fontId="7" fillId="6" borderId="5" xfId="6" applyNumberFormat="1" applyFont="1" applyFill="1" applyBorder="1" applyAlignment="1">
      <alignment vertical="center" shrinkToFit="1"/>
    </xf>
    <xf numFmtId="176" fontId="7" fillId="6" borderId="81" xfId="6" applyNumberFormat="1" applyFont="1" applyFill="1" applyBorder="1" applyAlignment="1">
      <alignment vertical="center" shrinkToFit="1"/>
    </xf>
    <xf numFmtId="176" fontId="7" fillId="6" borderId="38" xfId="6" applyNumberFormat="1" applyFont="1" applyFill="1" applyBorder="1" applyAlignment="1">
      <alignment vertical="center" shrinkToFit="1"/>
    </xf>
    <xf numFmtId="179" fontId="7" fillId="6" borderId="75" xfId="6" applyNumberFormat="1" applyFont="1" applyFill="1" applyBorder="1" applyAlignment="1">
      <alignment vertical="center" shrinkToFit="1"/>
    </xf>
    <xf numFmtId="179" fontId="7" fillId="6" borderId="32" xfId="6" applyNumberFormat="1" applyFont="1" applyFill="1" applyBorder="1" applyAlignment="1">
      <alignment vertical="center" shrinkToFit="1"/>
    </xf>
    <xf numFmtId="179" fontId="7" fillId="6" borderId="36" xfId="6" applyNumberFormat="1" applyFont="1" applyFill="1" applyBorder="1" applyAlignment="1">
      <alignment vertical="center" shrinkToFit="1"/>
    </xf>
    <xf numFmtId="38" fontId="37" fillId="0" borderId="79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 shrinkToFit="1"/>
    </xf>
    <xf numFmtId="0" fontId="38" fillId="3" borderId="42" xfId="0" applyFont="1" applyFill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58" xfId="0" applyFont="1" applyFill="1" applyBorder="1" applyAlignment="1" applyProtection="1">
      <alignment horizontal="center" vertical="center" wrapText="1"/>
      <protection locked="0"/>
    </xf>
    <xf numFmtId="180" fontId="5" fillId="5" borderId="31" xfId="0" applyNumberFormat="1" applyFont="1" applyFill="1" applyBorder="1" applyAlignment="1" applyProtection="1">
      <alignment horizontal="center" vertical="center" shrinkToFit="1"/>
      <protection locked="0"/>
    </xf>
    <xf numFmtId="180" fontId="5" fillId="5" borderId="82" xfId="0" applyNumberFormat="1" applyFont="1" applyFill="1" applyBorder="1" applyAlignment="1" applyProtection="1">
      <alignment horizontal="center" vertical="center" shrinkToFit="1"/>
      <protection locked="0"/>
    </xf>
    <xf numFmtId="180" fontId="5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9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>
      <alignment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vertical="center" wrapText="1"/>
    </xf>
    <xf numFmtId="38" fontId="39" fillId="0" borderId="0" xfId="2" applyFont="1">
      <alignment vertical="center"/>
    </xf>
    <xf numFmtId="0" fontId="53" fillId="0" borderId="0" xfId="1" applyFont="1">
      <alignment vertical="center"/>
    </xf>
    <xf numFmtId="0" fontId="1" fillId="0" borderId="14" xfId="1" applyFont="1" applyBorder="1">
      <alignment vertical="center"/>
    </xf>
    <xf numFmtId="3" fontId="0" fillId="0" borderId="57" xfId="0" applyNumberFormat="1" applyBorder="1" applyAlignment="1">
      <alignment horizontal="right" vertical="center" shrinkToFit="1"/>
    </xf>
    <xf numFmtId="181" fontId="0" fillId="0" borderId="56" xfId="0" applyNumberFormat="1" applyBorder="1" applyAlignment="1">
      <alignment horizontal="right" vertical="center" shrinkToFit="1"/>
    </xf>
    <xf numFmtId="181" fontId="0" fillId="0" borderId="57" xfId="0" applyNumberFormat="1" applyBorder="1" applyAlignment="1">
      <alignment horizontal="right" vertical="center" shrinkToFi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17" fillId="0" borderId="0" xfId="1" applyFont="1" applyAlignment="1">
      <alignment horizontal="left" vertical="center"/>
    </xf>
    <xf numFmtId="0" fontId="16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 shrinkToFit="1"/>
    </xf>
    <xf numFmtId="0" fontId="15" fillId="0" borderId="8" xfId="0" applyFont="1" applyBorder="1" applyAlignment="1">
      <alignment horizontal="left" vertical="center" wrapText="1" shrinkToFit="1"/>
    </xf>
    <xf numFmtId="0" fontId="15" fillId="0" borderId="8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5" xfId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5" fillId="0" borderId="7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 shrinkToFit="1"/>
    </xf>
    <xf numFmtId="0" fontId="38" fillId="0" borderId="17" xfId="0" applyFont="1" applyBorder="1" applyAlignment="1" applyProtection="1">
      <alignment horizontal="center" vertical="center" wrapText="1"/>
    </xf>
    <xf numFmtId="0" fontId="38" fillId="0" borderId="77" xfId="0" applyFont="1" applyBorder="1" applyAlignment="1" applyProtection="1">
      <alignment horizontal="center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8" fontId="38" fillId="0" borderId="17" xfId="0" applyNumberFormat="1" applyFont="1" applyBorder="1" applyAlignment="1" applyProtection="1">
      <alignment horizontal="center" vertical="center" wrapText="1"/>
    </xf>
    <xf numFmtId="0" fontId="38" fillId="0" borderId="18" xfId="0" applyFont="1" applyBorder="1" applyAlignment="1" applyProtection="1">
      <alignment horizontal="center" vertical="center" wrapText="1"/>
    </xf>
    <xf numFmtId="38" fontId="38" fillId="0" borderId="77" xfId="0" applyNumberFormat="1" applyFont="1" applyBorder="1" applyAlignment="1" applyProtection="1">
      <alignment horizontal="center" vertical="center" wrapText="1"/>
    </xf>
    <xf numFmtId="0" fontId="19" fillId="6" borderId="45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41" xfId="0" applyFont="1" applyFill="1" applyBorder="1" applyAlignment="1" applyProtection="1">
      <alignment horizontal="center" vertical="center" wrapText="1"/>
      <protection locked="0"/>
    </xf>
    <xf numFmtId="0" fontId="19" fillId="6" borderId="19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74" xfId="0" applyFont="1" applyBorder="1" applyAlignment="1">
      <alignment horizontal="left" vertical="center" wrapText="1"/>
    </xf>
    <xf numFmtId="38" fontId="25" fillId="2" borderId="42" xfId="6" applyFont="1" applyFill="1" applyBorder="1" applyAlignment="1">
      <alignment horizontal="center" vertical="center" wrapText="1"/>
    </xf>
    <xf numFmtId="38" fontId="25" fillId="2" borderId="28" xfId="6" applyFont="1" applyFill="1" applyBorder="1" applyAlignment="1">
      <alignment horizontal="center" vertical="center" wrapText="1"/>
    </xf>
    <xf numFmtId="38" fontId="25" fillId="2" borderId="74" xfId="6" applyFont="1" applyFill="1" applyBorder="1" applyAlignment="1">
      <alignment horizontal="center" vertical="center" wrapText="1"/>
    </xf>
    <xf numFmtId="0" fontId="19" fillId="6" borderId="63" xfId="0" applyFont="1" applyFill="1" applyBorder="1" applyAlignment="1" applyProtection="1">
      <alignment horizontal="center" vertical="center" wrapText="1"/>
      <protection locked="0"/>
    </xf>
    <xf numFmtId="177" fontId="5" fillId="0" borderId="42" xfId="0" applyNumberFormat="1" applyFont="1" applyBorder="1" applyAlignment="1">
      <alignment horizontal="center" vertical="center" wrapText="1"/>
    </xf>
    <xf numFmtId="177" fontId="5" fillId="0" borderId="28" xfId="0" applyNumberFormat="1" applyFont="1" applyBorder="1" applyAlignment="1">
      <alignment horizontal="center" vertical="center" wrapText="1"/>
    </xf>
    <xf numFmtId="177" fontId="5" fillId="0" borderId="74" xfId="0" applyNumberFormat="1" applyFont="1" applyBorder="1" applyAlignment="1">
      <alignment horizontal="center" vertical="center" wrapText="1"/>
    </xf>
    <xf numFmtId="176" fontId="7" fillId="3" borderId="42" xfId="0" applyNumberFormat="1" applyFont="1" applyFill="1" applyBorder="1" applyAlignment="1">
      <alignment horizontal="center" vertical="center" wrapText="1"/>
    </xf>
    <xf numFmtId="176" fontId="7" fillId="3" borderId="28" xfId="0" applyNumberFormat="1" applyFont="1" applyFill="1" applyBorder="1" applyAlignment="1">
      <alignment horizontal="center" vertical="center" wrapText="1"/>
    </xf>
    <xf numFmtId="176" fontId="7" fillId="3" borderId="74" xfId="0" applyNumberFormat="1" applyFont="1" applyFill="1" applyBorder="1" applyAlignment="1">
      <alignment horizontal="center" vertical="center" wrapText="1"/>
    </xf>
    <xf numFmtId="0" fontId="19" fillId="6" borderId="3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19" fillId="6" borderId="16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38" fontId="25" fillId="2" borderId="10" xfId="6" applyFont="1" applyFill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6" fontId="7" fillId="3" borderId="10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wrapText="1" shrinkToFit="1"/>
    </xf>
    <xf numFmtId="0" fontId="16" fillId="0" borderId="0" xfId="1" applyFont="1" applyAlignment="1">
      <alignment horizontal="center" vertical="center"/>
    </xf>
    <xf numFmtId="38" fontId="2" fillId="0" borderId="0" xfId="2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 shrinkToFit="1"/>
    </xf>
    <xf numFmtId="38" fontId="7" fillId="0" borderId="6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6" xfId="2" applyFont="1" applyBorder="1" applyAlignment="1">
      <alignment horizontal="center" vertical="center" wrapText="1"/>
    </xf>
    <xf numFmtId="38" fontId="0" fillId="0" borderId="6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7" fillId="0" borderId="17" xfId="2" applyFont="1" applyBorder="1" applyAlignment="1">
      <alignment horizontal="center" vertical="center"/>
    </xf>
    <xf numFmtId="38" fontId="7" fillId="0" borderId="18" xfId="2" applyFont="1" applyBorder="1" applyAlignment="1">
      <alignment horizontal="center" vertical="center"/>
    </xf>
    <xf numFmtId="38" fontId="7" fillId="0" borderId="19" xfId="2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shrinkToFit="1"/>
    </xf>
    <xf numFmtId="0" fontId="46" fillId="0" borderId="6" xfId="0" applyFont="1" applyFill="1" applyBorder="1" applyAlignment="1">
      <alignment horizontal="left" vertical="center" wrapText="1" shrinkToFit="1"/>
    </xf>
    <xf numFmtId="0" fontId="47" fillId="0" borderId="10" xfId="0" applyFont="1" applyFill="1" applyBorder="1" applyAlignment="1">
      <alignment horizontal="left" vertical="center" wrapText="1" shrinkToFit="1"/>
    </xf>
    <xf numFmtId="0" fontId="40" fillId="0" borderId="6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left" vertical="center" wrapText="1" shrinkToFit="1"/>
    </xf>
    <xf numFmtId="0" fontId="45" fillId="0" borderId="10" xfId="0" applyFont="1" applyFill="1" applyBorder="1" applyAlignment="1">
      <alignment horizontal="left" vertical="center" wrapText="1" shrinkToFi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8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2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45" fillId="0" borderId="8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shrinkToFit="1"/>
    </xf>
    <xf numFmtId="0" fontId="43" fillId="0" borderId="2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left" vertical="center" wrapText="1" shrinkToFit="1"/>
    </xf>
    <xf numFmtId="0" fontId="43" fillId="0" borderId="2" xfId="0" applyFont="1" applyFill="1" applyBorder="1" applyAlignment="1">
      <alignment horizontal="left" vertical="center" shrinkToFit="1"/>
    </xf>
    <xf numFmtId="0" fontId="45" fillId="0" borderId="2" xfId="0" applyFont="1" applyFill="1" applyBorder="1" applyAlignment="1">
      <alignment horizontal="left" vertical="center" wrapText="1" shrinkToFit="1"/>
    </xf>
    <xf numFmtId="0" fontId="50" fillId="0" borderId="6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 shrinkToFit="1"/>
    </xf>
    <xf numFmtId="0" fontId="47" fillId="0" borderId="2" xfId="0" applyFont="1" applyFill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wrapText="1" shrinkToFit="1"/>
    </xf>
    <xf numFmtId="0" fontId="42" fillId="0" borderId="10" xfId="0" applyFont="1" applyBorder="1" applyAlignment="1">
      <alignment horizontal="center" vertical="center" wrapText="1" shrinkToFit="1"/>
    </xf>
    <xf numFmtId="0" fontId="48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44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38" fontId="5" fillId="0" borderId="18" xfId="6" applyFont="1" applyBorder="1" applyAlignment="1">
      <alignment horizontal="left" vertical="center" wrapText="1"/>
    </xf>
    <xf numFmtId="38" fontId="5" fillId="0" borderId="51" xfId="6" applyFont="1" applyBorder="1" applyAlignment="1">
      <alignment horizontal="left" vertical="center" wrapText="1"/>
    </xf>
    <xf numFmtId="38" fontId="5" fillId="0" borderId="27" xfId="6" applyFont="1" applyBorder="1" applyAlignment="1">
      <alignment horizontal="left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5" fillId="0" borderId="58" xfId="6" applyFont="1" applyBorder="1" applyAlignment="1">
      <alignment horizontal="left" vertical="center" shrinkToFit="1"/>
    </xf>
    <xf numFmtId="38" fontId="5" fillId="0" borderId="59" xfId="6" applyFont="1" applyBorder="1" applyAlignment="1">
      <alignment horizontal="left" vertical="center" shrinkToFit="1"/>
    </xf>
    <xf numFmtId="38" fontId="5" fillId="0" borderId="60" xfId="6" applyFont="1" applyBorder="1" applyAlignment="1">
      <alignment horizontal="left" vertical="center" shrinkToFit="1"/>
    </xf>
    <xf numFmtId="0" fontId="5" fillId="3" borderId="26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19" fillId="0" borderId="58" xfId="6" applyFont="1" applyBorder="1" applyAlignment="1">
      <alignment horizontal="left" vertical="center" wrapText="1"/>
    </xf>
    <xf numFmtId="38" fontId="19" fillId="0" borderId="59" xfId="6" applyFont="1" applyBorder="1" applyAlignment="1">
      <alignment horizontal="left" vertical="center" wrapText="1"/>
    </xf>
    <xf numFmtId="38" fontId="19" fillId="0" borderId="60" xfId="6" applyFont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</cellXfs>
  <cellStyles count="7">
    <cellStyle name="桁区切り" xfId="6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3" xfId="4" xr:uid="{00000000-0005-0000-0000-000005000000}"/>
    <cellStyle name="標準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view="pageBreakPreview" zoomScale="75" zoomScaleNormal="100" zoomScaleSheetLayoutView="75" workbookViewId="0">
      <selection activeCell="G8" sqref="G8"/>
    </sheetView>
  </sheetViews>
  <sheetFormatPr defaultColWidth="9" defaultRowHeight="12"/>
  <cols>
    <col min="1" max="1" width="2" style="1" customWidth="1"/>
    <col min="2" max="2" width="4.25" style="1" customWidth="1"/>
    <col min="3" max="3" width="35.375" style="1" customWidth="1"/>
    <col min="4" max="4" width="9.375" style="1" hidden="1" customWidth="1"/>
    <col min="5" max="5" width="33.625" style="1" customWidth="1"/>
    <col min="6" max="8" width="33.75" style="1" customWidth="1"/>
    <col min="9" max="16384" width="9" style="1"/>
  </cols>
  <sheetData>
    <row r="1" spans="1:8" ht="24" customHeight="1">
      <c r="A1" s="251" t="s">
        <v>66</v>
      </c>
      <c r="B1" s="251"/>
      <c r="C1" s="251"/>
    </row>
    <row r="2" spans="1:8" ht="24">
      <c r="B2" s="253" t="s">
        <v>64</v>
      </c>
      <c r="C2" s="253"/>
      <c r="D2" s="253"/>
      <c r="E2" s="253"/>
      <c r="F2" s="253"/>
      <c r="G2" s="253"/>
      <c r="H2" s="253"/>
    </row>
    <row r="3" spans="1:8" ht="24" customHeight="1">
      <c r="G3" s="252" t="s">
        <v>60</v>
      </c>
      <c r="H3" s="252"/>
    </row>
    <row r="4" spans="1:8" ht="13.9" customHeight="1">
      <c r="B4" s="2"/>
      <c r="C4" s="2"/>
      <c r="D4" s="2"/>
      <c r="E4" s="2"/>
      <c r="F4" s="2"/>
      <c r="G4" s="2"/>
      <c r="H4" s="2"/>
    </row>
    <row r="5" spans="1:8" s="6" customFormat="1" ht="39.75" customHeight="1">
      <c r="B5" s="3" t="s">
        <v>0</v>
      </c>
      <c r="C5" s="4" t="s">
        <v>1</v>
      </c>
      <c r="D5" s="4" t="s">
        <v>2</v>
      </c>
      <c r="E5" s="4" t="s">
        <v>3</v>
      </c>
      <c r="F5" s="5" t="s">
        <v>4</v>
      </c>
      <c r="G5" s="5" t="s">
        <v>5</v>
      </c>
      <c r="H5" s="5" t="s">
        <v>6</v>
      </c>
    </row>
    <row r="6" spans="1:8" s="6" customFormat="1" ht="54" customHeight="1">
      <c r="B6" s="7">
        <v>1</v>
      </c>
      <c r="C6" s="29" t="s">
        <v>13</v>
      </c>
      <c r="D6" s="255" t="s">
        <v>14</v>
      </c>
      <c r="E6" s="256"/>
      <c r="F6" s="8">
        <f>'（別紙２）施設ごと積算'!G7</f>
        <v>10213046.68</v>
      </c>
      <c r="G6" s="9">
        <f>ROUNDDOWN(F6*0.08,0)</f>
        <v>817043</v>
      </c>
      <c r="H6" s="8">
        <f>F6+G6</f>
        <v>11030089.68</v>
      </c>
    </row>
    <row r="7" spans="1:8" s="6" customFormat="1" ht="54" customHeight="1">
      <c r="B7" s="7">
        <v>2</v>
      </c>
      <c r="C7" s="30" t="s">
        <v>15</v>
      </c>
      <c r="D7" s="257" t="s">
        <v>16</v>
      </c>
      <c r="E7" s="256"/>
      <c r="F7" s="8">
        <f>'（別紙２）施設ごと積算'!G10</f>
        <v>20088792.300000001</v>
      </c>
      <c r="G7" s="9">
        <f>ROUNDDOWN(F7*0.08,0)</f>
        <v>1607103</v>
      </c>
      <c r="H7" s="8">
        <f t="shared" ref="H7:H15" si="0">F7+G7</f>
        <v>21695895.300000001</v>
      </c>
    </row>
    <row r="8" spans="1:8" s="6" customFormat="1" ht="54" customHeight="1">
      <c r="B8" s="7">
        <v>3</v>
      </c>
      <c r="C8" s="30" t="s">
        <v>17</v>
      </c>
      <c r="D8" s="257" t="s">
        <v>18</v>
      </c>
      <c r="E8" s="256"/>
      <c r="F8" s="8">
        <f>'（別紙２）施設ごと積算'!G13</f>
        <v>25713212.800000001</v>
      </c>
      <c r="G8" s="9">
        <f t="shared" ref="G8:G14" si="1">ROUNDDOWN(F8*0.08,0)</f>
        <v>2057057</v>
      </c>
      <c r="H8" s="8">
        <f t="shared" si="0"/>
        <v>27770269.800000001</v>
      </c>
    </row>
    <row r="9" spans="1:8" s="6" customFormat="1" ht="54" customHeight="1">
      <c r="B9" s="7">
        <v>4</v>
      </c>
      <c r="C9" s="30" t="s">
        <v>19</v>
      </c>
      <c r="D9" s="257" t="s">
        <v>20</v>
      </c>
      <c r="E9" s="256"/>
      <c r="F9" s="8">
        <f>'（別紙２）施設ごと積算'!G16</f>
        <v>9266132.620000001</v>
      </c>
      <c r="G9" s="32">
        <f t="shared" si="1"/>
        <v>741290</v>
      </c>
      <c r="H9" s="8">
        <f t="shared" si="0"/>
        <v>10007422.620000001</v>
      </c>
    </row>
    <row r="10" spans="1:8" s="6" customFormat="1" ht="54" customHeight="1">
      <c r="B10" s="7">
        <v>5</v>
      </c>
      <c r="C10" s="30" t="s">
        <v>21</v>
      </c>
      <c r="D10" s="258" t="s">
        <v>22</v>
      </c>
      <c r="E10" s="259"/>
      <c r="F10" s="8">
        <f>'（別紙２）施設ごと積算'!G19</f>
        <v>56037065.600000001</v>
      </c>
      <c r="G10" s="9">
        <f t="shared" si="1"/>
        <v>4482965</v>
      </c>
      <c r="H10" s="8">
        <f t="shared" si="0"/>
        <v>60520030.600000001</v>
      </c>
    </row>
    <row r="11" spans="1:8" s="6" customFormat="1" ht="54" customHeight="1">
      <c r="B11" s="7">
        <v>6</v>
      </c>
      <c r="C11" s="31" t="s">
        <v>23</v>
      </c>
      <c r="D11" s="258" t="s">
        <v>22</v>
      </c>
      <c r="E11" s="259"/>
      <c r="F11" s="8">
        <f>'（別紙２）施設ごと積算'!G22</f>
        <v>1717320.12</v>
      </c>
      <c r="G11" s="9">
        <f t="shared" si="1"/>
        <v>137385</v>
      </c>
      <c r="H11" s="8">
        <f t="shared" si="0"/>
        <v>1854705.12</v>
      </c>
    </row>
    <row r="12" spans="1:8" s="6" customFormat="1" ht="54" customHeight="1">
      <c r="B12" s="7">
        <v>7</v>
      </c>
      <c r="C12" s="30" t="s">
        <v>24</v>
      </c>
      <c r="D12" s="257" t="s">
        <v>25</v>
      </c>
      <c r="E12" s="256"/>
      <c r="F12" s="8">
        <f>'（別紙２）施設ごと積算'!G25</f>
        <v>2488645.1999999997</v>
      </c>
      <c r="G12" s="9">
        <f t="shared" si="1"/>
        <v>199091</v>
      </c>
      <c r="H12" s="8">
        <f t="shared" si="0"/>
        <v>2687736.1999999997</v>
      </c>
    </row>
    <row r="13" spans="1:8" s="6" customFormat="1" ht="54" customHeight="1">
      <c r="B13" s="7">
        <v>8</v>
      </c>
      <c r="C13" s="30" t="s">
        <v>26</v>
      </c>
      <c r="D13" s="257" t="s">
        <v>27</v>
      </c>
      <c r="E13" s="260"/>
      <c r="F13" s="8">
        <f>'（別紙２）施設ごと積算'!G28</f>
        <v>14846854.180000002</v>
      </c>
      <c r="G13" s="9">
        <f t="shared" si="1"/>
        <v>1187748</v>
      </c>
      <c r="H13" s="8">
        <f t="shared" si="0"/>
        <v>16034602.180000002</v>
      </c>
    </row>
    <row r="14" spans="1:8" s="6" customFormat="1" ht="54" customHeight="1">
      <c r="B14" s="7">
        <v>9</v>
      </c>
      <c r="C14" s="31" t="s">
        <v>31</v>
      </c>
      <c r="D14" s="257" t="s">
        <v>28</v>
      </c>
      <c r="E14" s="256"/>
      <c r="F14" s="8">
        <f>'（別紙２）施設ごと積算'!G31</f>
        <v>6970980.0999999996</v>
      </c>
      <c r="G14" s="9">
        <f t="shared" si="1"/>
        <v>557678</v>
      </c>
      <c r="H14" s="8">
        <f t="shared" si="0"/>
        <v>7528658.0999999996</v>
      </c>
    </row>
    <row r="15" spans="1:8" s="6" customFormat="1" ht="54" customHeight="1">
      <c r="B15" s="7">
        <v>11</v>
      </c>
      <c r="C15" s="30" t="s">
        <v>29</v>
      </c>
      <c r="D15" s="257" t="s">
        <v>30</v>
      </c>
      <c r="E15" s="256"/>
      <c r="F15" s="8">
        <f>'（別紙２）施設ごと積算'!G34</f>
        <v>1058772.73</v>
      </c>
      <c r="G15" s="9">
        <f>ROUNDDOWN(F15*0.08,0)</f>
        <v>84701</v>
      </c>
      <c r="H15" s="8">
        <f t="shared" si="0"/>
        <v>1143473.73</v>
      </c>
    </row>
    <row r="16" spans="1:8" ht="54" customHeight="1">
      <c r="B16" s="261" t="s">
        <v>7</v>
      </c>
      <c r="C16" s="262"/>
      <c r="D16" s="262"/>
      <c r="E16" s="263"/>
      <c r="F16" s="8">
        <f>SUM(F6:F15)</f>
        <v>148400822.32999998</v>
      </c>
      <c r="G16" s="10">
        <f>SUM(G6:G15)</f>
        <v>11872061</v>
      </c>
      <c r="H16" s="11">
        <f>SUM(H6:H15)</f>
        <v>160272883.32999998</v>
      </c>
    </row>
    <row r="18" spans="2:8" ht="21" customHeight="1">
      <c r="B18" s="254" t="s">
        <v>8</v>
      </c>
      <c r="C18" s="254"/>
      <c r="D18" s="254"/>
      <c r="E18" s="254"/>
      <c r="F18" s="254"/>
      <c r="G18" s="254"/>
      <c r="H18" s="254"/>
    </row>
  </sheetData>
  <sheetProtection algorithmName="SHA-512" hashValue="Cp3ck7D0/Y+8AYEK47Cf0dEUP9A+DvrBCkEiFWXsiDnTd0NrHXPeTIINnWQrdKsJi06d7FrCoCme6IW1EHRNnA==" saltValue="uxuGSIcl/sooML0mrMFT4g==" spinCount="100000" sheet="1" objects="1" scenarios="1"/>
  <mergeCells count="15">
    <mergeCell ref="A1:C1"/>
    <mergeCell ref="G3:H3"/>
    <mergeCell ref="B2:H2"/>
    <mergeCell ref="B18:H18"/>
    <mergeCell ref="D6:E6"/>
    <mergeCell ref="D7:E7"/>
    <mergeCell ref="D8:E8"/>
    <mergeCell ref="D9:E9"/>
    <mergeCell ref="D10:E10"/>
    <mergeCell ref="D11:E11"/>
    <mergeCell ref="D15:E15"/>
    <mergeCell ref="D12:E12"/>
    <mergeCell ref="D13:E13"/>
    <mergeCell ref="B16:E16"/>
    <mergeCell ref="D14:E14"/>
  </mergeCells>
  <phoneticPr fontId="3"/>
  <printOptions horizontalCentered="1"/>
  <pageMargins left="0.22" right="0.24" top="0.28000000000000003" bottom="0.33" header="0.2" footer="0.2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"/>
  <sheetViews>
    <sheetView showZeros="0" topLeftCell="B1" zoomScale="85" zoomScaleNormal="85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K12" sqref="K12"/>
    </sheetView>
  </sheetViews>
  <sheetFormatPr defaultRowHeight="12"/>
  <cols>
    <col min="1" max="1" width="3.125" style="34" customWidth="1"/>
    <col min="2" max="2" width="16.625" style="34" customWidth="1"/>
    <col min="3" max="3" width="9.375" style="34" hidden="1" customWidth="1"/>
    <col min="4" max="4" width="16.625" style="34" customWidth="1"/>
    <col min="5" max="6" width="5.625" style="34" customWidth="1"/>
    <col min="7" max="7" width="12.625" style="34" customWidth="1"/>
    <col min="8" max="8" width="14" style="34" hidden="1" customWidth="1"/>
    <col min="9" max="9" width="8.25" style="34" customWidth="1"/>
    <col min="10" max="10" width="8.125" style="34" customWidth="1"/>
    <col min="11" max="11" width="6.625" style="34" customWidth="1"/>
    <col min="12" max="12" width="8.125" style="34" customWidth="1"/>
    <col min="13" max="13" width="6.625" style="34" customWidth="1"/>
    <col min="14" max="14" width="8.125" style="34" customWidth="1"/>
    <col min="15" max="15" width="6.625" style="34" customWidth="1"/>
    <col min="16" max="16" width="8.125" style="34" customWidth="1"/>
    <col min="17" max="17" width="6.625" style="34" customWidth="1"/>
    <col min="18" max="18" width="8.125" style="34" customWidth="1"/>
    <col min="19" max="19" width="6.625" style="34" customWidth="1"/>
    <col min="20" max="20" width="8.125" style="34" customWidth="1"/>
    <col min="21" max="21" width="6.625" style="34" customWidth="1"/>
    <col min="22" max="22" width="8.125" style="34" customWidth="1"/>
    <col min="23" max="23" width="6.625" style="34" customWidth="1"/>
    <col min="24" max="24" width="8.125" style="34" customWidth="1"/>
    <col min="25" max="25" width="6.625" style="34" customWidth="1"/>
    <col min="26" max="26" width="8.125" style="34" customWidth="1"/>
    <col min="27" max="27" width="6.625" style="34" customWidth="1"/>
    <col min="28" max="28" width="8.125" style="34" customWidth="1"/>
    <col min="29" max="254" width="9" style="34"/>
    <col min="255" max="255" width="2" style="34" customWidth="1"/>
    <col min="256" max="256" width="4.25" style="34" customWidth="1"/>
    <col min="257" max="257" width="19.25" style="34" customWidth="1"/>
    <col min="258" max="258" width="0" style="34" hidden="1" customWidth="1"/>
    <col min="259" max="259" width="24.875" style="34" customWidth="1"/>
    <col min="260" max="260" width="8" style="34" bestFit="1" customWidth="1"/>
    <col min="261" max="261" width="13.875" style="34" customWidth="1"/>
    <col min="262" max="262" width="0" style="34" hidden="1" customWidth="1"/>
    <col min="263" max="274" width="11.375" style="34" customWidth="1"/>
    <col min="275" max="275" width="8.625" style="34" bestFit="1" customWidth="1"/>
    <col min="276" max="276" width="9.5" style="34" customWidth="1"/>
    <col min="277" max="277" width="2.25" style="34" customWidth="1"/>
    <col min="278" max="278" width="12.375" style="34" customWidth="1"/>
    <col min="279" max="279" width="12.5" style="34" customWidth="1"/>
    <col min="280" max="510" width="9" style="34"/>
    <col min="511" max="511" width="2" style="34" customWidth="1"/>
    <col min="512" max="512" width="4.25" style="34" customWidth="1"/>
    <col min="513" max="513" width="19.25" style="34" customWidth="1"/>
    <col min="514" max="514" width="0" style="34" hidden="1" customWidth="1"/>
    <col min="515" max="515" width="24.875" style="34" customWidth="1"/>
    <col min="516" max="516" width="8" style="34" bestFit="1" customWidth="1"/>
    <col min="517" max="517" width="13.875" style="34" customWidth="1"/>
    <col min="518" max="518" width="0" style="34" hidden="1" customWidth="1"/>
    <col min="519" max="530" width="11.375" style="34" customWidth="1"/>
    <col min="531" max="531" width="8.625" style="34" bestFit="1" customWidth="1"/>
    <col min="532" max="532" width="9.5" style="34" customWidth="1"/>
    <col min="533" max="533" width="2.25" style="34" customWidth="1"/>
    <col min="534" max="534" width="12.375" style="34" customWidth="1"/>
    <col min="535" max="535" width="12.5" style="34" customWidth="1"/>
    <col min="536" max="766" width="9" style="34"/>
    <col min="767" max="767" width="2" style="34" customWidth="1"/>
    <col min="768" max="768" width="4.25" style="34" customWidth="1"/>
    <col min="769" max="769" width="19.25" style="34" customWidth="1"/>
    <col min="770" max="770" width="0" style="34" hidden="1" customWidth="1"/>
    <col min="771" max="771" width="24.875" style="34" customWidth="1"/>
    <col min="772" max="772" width="8" style="34" bestFit="1" customWidth="1"/>
    <col min="773" max="773" width="13.875" style="34" customWidth="1"/>
    <col min="774" max="774" width="0" style="34" hidden="1" customWidth="1"/>
    <col min="775" max="786" width="11.375" style="34" customWidth="1"/>
    <col min="787" max="787" width="8.625" style="34" bestFit="1" customWidth="1"/>
    <col min="788" max="788" width="9.5" style="34" customWidth="1"/>
    <col min="789" max="789" width="2.25" style="34" customWidth="1"/>
    <col min="790" max="790" width="12.375" style="34" customWidth="1"/>
    <col min="791" max="791" width="12.5" style="34" customWidth="1"/>
    <col min="792" max="1022" width="9" style="34"/>
    <col min="1023" max="1023" width="2" style="34" customWidth="1"/>
    <col min="1024" max="1024" width="4.25" style="34" customWidth="1"/>
    <col min="1025" max="1025" width="19.25" style="34" customWidth="1"/>
    <col min="1026" max="1026" width="0" style="34" hidden="1" customWidth="1"/>
    <col min="1027" max="1027" width="24.875" style="34" customWidth="1"/>
    <col min="1028" max="1028" width="8" style="34" bestFit="1" customWidth="1"/>
    <col min="1029" max="1029" width="13.875" style="34" customWidth="1"/>
    <col min="1030" max="1030" width="0" style="34" hidden="1" customWidth="1"/>
    <col min="1031" max="1042" width="11.375" style="34" customWidth="1"/>
    <col min="1043" max="1043" width="8.625" style="34" bestFit="1" customWidth="1"/>
    <col min="1044" max="1044" width="9.5" style="34" customWidth="1"/>
    <col min="1045" max="1045" width="2.25" style="34" customWidth="1"/>
    <col min="1046" max="1046" width="12.375" style="34" customWidth="1"/>
    <col min="1047" max="1047" width="12.5" style="34" customWidth="1"/>
    <col min="1048" max="1278" width="9" style="34"/>
    <col min="1279" max="1279" width="2" style="34" customWidth="1"/>
    <col min="1280" max="1280" width="4.25" style="34" customWidth="1"/>
    <col min="1281" max="1281" width="19.25" style="34" customWidth="1"/>
    <col min="1282" max="1282" width="0" style="34" hidden="1" customWidth="1"/>
    <col min="1283" max="1283" width="24.875" style="34" customWidth="1"/>
    <col min="1284" max="1284" width="8" style="34" bestFit="1" customWidth="1"/>
    <col min="1285" max="1285" width="13.875" style="34" customWidth="1"/>
    <col min="1286" max="1286" width="0" style="34" hidden="1" customWidth="1"/>
    <col min="1287" max="1298" width="11.375" style="34" customWidth="1"/>
    <col min="1299" max="1299" width="8.625" style="34" bestFit="1" customWidth="1"/>
    <col min="1300" max="1300" width="9.5" style="34" customWidth="1"/>
    <col min="1301" max="1301" width="2.25" style="34" customWidth="1"/>
    <col min="1302" max="1302" width="12.375" style="34" customWidth="1"/>
    <col min="1303" max="1303" width="12.5" style="34" customWidth="1"/>
    <col min="1304" max="1534" width="9" style="34"/>
    <col min="1535" max="1535" width="2" style="34" customWidth="1"/>
    <col min="1536" max="1536" width="4.25" style="34" customWidth="1"/>
    <col min="1537" max="1537" width="19.25" style="34" customWidth="1"/>
    <col min="1538" max="1538" width="0" style="34" hidden="1" customWidth="1"/>
    <col min="1539" max="1539" width="24.875" style="34" customWidth="1"/>
    <col min="1540" max="1540" width="8" style="34" bestFit="1" customWidth="1"/>
    <col min="1541" max="1541" width="13.875" style="34" customWidth="1"/>
    <col min="1542" max="1542" width="0" style="34" hidden="1" customWidth="1"/>
    <col min="1543" max="1554" width="11.375" style="34" customWidth="1"/>
    <col min="1555" max="1555" width="8.625" style="34" bestFit="1" customWidth="1"/>
    <col min="1556" max="1556" width="9.5" style="34" customWidth="1"/>
    <col min="1557" max="1557" width="2.25" style="34" customWidth="1"/>
    <col min="1558" max="1558" width="12.375" style="34" customWidth="1"/>
    <col min="1559" max="1559" width="12.5" style="34" customWidth="1"/>
    <col min="1560" max="1790" width="9" style="34"/>
    <col min="1791" max="1791" width="2" style="34" customWidth="1"/>
    <col min="1792" max="1792" width="4.25" style="34" customWidth="1"/>
    <col min="1793" max="1793" width="19.25" style="34" customWidth="1"/>
    <col min="1794" max="1794" width="0" style="34" hidden="1" customWidth="1"/>
    <col min="1795" max="1795" width="24.875" style="34" customWidth="1"/>
    <col min="1796" max="1796" width="8" style="34" bestFit="1" customWidth="1"/>
    <col min="1797" max="1797" width="13.875" style="34" customWidth="1"/>
    <col min="1798" max="1798" width="0" style="34" hidden="1" customWidth="1"/>
    <col min="1799" max="1810" width="11.375" style="34" customWidth="1"/>
    <col min="1811" max="1811" width="8.625" style="34" bestFit="1" customWidth="1"/>
    <col min="1812" max="1812" width="9.5" style="34" customWidth="1"/>
    <col min="1813" max="1813" width="2.25" style="34" customWidth="1"/>
    <col min="1814" max="1814" width="12.375" style="34" customWidth="1"/>
    <col min="1815" max="1815" width="12.5" style="34" customWidth="1"/>
    <col min="1816" max="2046" width="9" style="34"/>
    <col min="2047" max="2047" width="2" style="34" customWidth="1"/>
    <col min="2048" max="2048" width="4.25" style="34" customWidth="1"/>
    <col min="2049" max="2049" width="19.25" style="34" customWidth="1"/>
    <col min="2050" max="2050" width="0" style="34" hidden="1" customWidth="1"/>
    <col min="2051" max="2051" width="24.875" style="34" customWidth="1"/>
    <col min="2052" max="2052" width="8" style="34" bestFit="1" customWidth="1"/>
    <col min="2053" max="2053" width="13.875" style="34" customWidth="1"/>
    <col min="2054" max="2054" width="0" style="34" hidden="1" customWidth="1"/>
    <col min="2055" max="2066" width="11.375" style="34" customWidth="1"/>
    <col min="2067" max="2067" width="8.625" style="34" bestFit="1" customWidth="1"/>
    <col min="2068" max="2068" width="9.5" style="34" customWidth="1"/>
    <col min="2069" max="2069" width="2.25" style="34" customWidth="1"/>
    <col min="2070" max="2070" width="12.375" style="34" customWidth="1"/>
    <col min="2071" max="2071" width="12.5" style="34" customWidth="1"/>
    <col min="2072" max="2302" width="9" style="34"/>
    <col min="2303" max="2303" width="2" style="34" customWidth="1"/>
    <col min="2304" max="2304" width="4.25" style="34" customWidth="1"/>
    <col min="2305" max="2305" width="19.25" style="34" customWidth="1"/>
    <col min="2306" max="2306" width="0" style="34" hidden="1" customWidth="1"/>
    <col min="2307" max="2307" width="24.875" style="34" customWidth="1"/>
    <col min="2308" max="2308" width="8" style="34" bestFit="1" customWidth="1"/>
    <col min="2309" max="2309" width="13.875" style="34" customWidth="1"/>
    <col min="2310" max="2310" width="0" style="34" hidden="1" customWidth="1"/>
    <col min="2311" max="2322" width="11.375" style="34" customWidth="1"/>
    <col min="2323" max="2323" width="8.625" style="34" bestFit="1" customWidth="1"/>
    <col min="2324" max="2324" width="9.5" style="34" customWidth="1"/>
    <col min="2325" max="2325" width="2.25" style="34" customWidth="1"/>
    <col min="2326" max="2326" width="12.375" style="34" customWidth="1"/>
    <col min="2327" max="2327" width="12.5" style="34" customWidth="1"/>
    <col min="2328" max="2558" width="9" style="34"/>
    <col min="2559" max="2559" width="2" style="34" customWidth="1"/>
    <col min="2560" max="2560" width="4.25" style="34" customWidth="1"/>
    <col min="2561" max="2561" width="19.25" style="34" customWidth="1"/>
    <col min="2562" max="2562" width="0" style="34" hidden="1" customWidth="1"/>
    <col min="2563" max="2563" width="24.875" style="34" customWidth="1"/>
    <col min="2564" max="2564" width="8" style="34" bestFit="1" customWidth="1"/>
    <col min="2565" max="2565" width="13.875" style="34" customWidth="1"/>
    <col min="2566" max="2566" width="0" style="34" hidden="1" customWidth="1"/>
    <col min="2567" max="2578" width="11.375" style="34" customWidth="1"/>
    <col min="2579" max="2579" width="8.625" style="34" bestFit="1" customWidth="1"/>
    <col min="2580" max="2580" width="9.5" style="34" customWidth="1"/>
    <col min="2581" max="2581" width="2.25" style="34" customWidth="1"/>
    <col min="2582" max="2582" width="12.375" style="34" customWidth="1"/>
    <col min="2583" max="2583" width="12.5" style="34" customWidth="1"/>
    <col min="2584" max="2814" width="9" style="34"/>
    <col min="2815" max="2815" width="2" style="34" customWidth="1"/>
    <col min="2816" max="2816" width="4.25" style="34" customWidth="1"/>
    <col min="2817" max="2817" width="19.25" style="34" customWidth="1"/>
    <col min="2818" max="2818" width="0" style="34" hidden="1" customWidth="1"/>
    <col min="2819" max="2819" width="24.875" style="34" customWidth="1"/>
    <col min="2820" max="2820" width="8" style="34" bestFit="1" customWidth="1"/>
    <col min="2821" max="2821" width="13.875" style="34" customWidth="1"/>
    <col min="2822" max="2822" width="0" style="34" hidden="1" customWidth="1"/>
    <col min="2823" max="2834" width="11.375" style="34" customWidth="1"/>
    <col min="2835" max="2835" width="8.625" style="34" bestFit="1" customWidth="1"/>
    <col min="2836" max="2836" width="9.5" style="34" customWidth="1"/>
    <col min="2837" max="2837" width="2.25" style="34" customWidth="1"/>
    <col min="2838" max="2838" width="12.375" style="34" customWidth="1"/>
    <col min="2839" max="2839" width="12.5" style="34" customWidth="1"/>
    <col min="2840" max="3070" width="9" style="34"/>
    <col min="3071" max="3071" width="2" style="34" customWidth="1"/>
    <col min="3072" max="3072" width="4.25" style="34" customWidth="1"/>
    <col min="3073" max="3073" width="19.25" style="34" customWidth="1"/>
    <col min="3074" max="3074" width="0" style="34" hidden="1" customWidth="1"/>
    <col min="3075" max="3075" width="24.875" style="34" customWidth="1"/>
    <col min="3076" max="3076" width="8" style="34" bestFit="1" customWidth="1"/>
    <col min="3077" max="3077" width="13.875" style="34" customWidth="1"/>
    <col min="3078" max="3078" width="0" style="34" hidden="1" customWidth="1"/>
    <col min="3079" max="3090" width="11.375" style="34" customWidth="1"/>
    <col min="3091" max="3091" width="8.625" style="34" bestFit="1" customWidth="1"/>
    <col min="3092" max="3092" width="9.5" style="34" customWidth="1"/>
    <col min="3093" max="3093" width="2.25" style="34" customWidth="1"/>
    <col min="3094" max="3094" width="12.375" style="34" customWidth="1"/>
    <col min="3095" max="3095" width="12.5" style="34" customWidth="1"/>
    <col min="3096" max="3326" width="9" style="34"/>
    <col min="3327" max="3327" width="2" style="34" customWidth="1"/>
    <col min="3328" max="3328" width="4.25" style="34" customWidth="1"/>
    <col min="3329" max="3329" width="19.25" style="34" customWidth="1"/>
    <col min="3330" max="3330" width="0" style="34" hidden="1" customWidth="1"/>
    <col min="3331" max="3331" width="24.875" style="34" customWidth="1"/>
    <col min="3332" max="3332" width="8" style="34" bestFit="1" customWidth="1"/>
    <col min="3333" max="3333" width="13.875" style="34" customWidth="1"/>
    <col min="3334" max="3334" width="0" style="34" hidden="1" customWidth="1"/>
    <col min="3335" max="3346" width="11.375" style="34" customWidth="1"/>
    <col min="3347" max="3347" width="8.625" style="34" bestFit="1" customWidth="1"/>
    <col min="3348" max="3348" width="9.5" style="34" customWidth="1"/>
    <col min="3349" max="3349" width="2.25" style="34" customWidth="1"/>
    <col min="3350" max="3350" width="12.375" style="34" customWidth="1"/>
    <col min="3351" max="3351" width="12.5" style="34" customWidth="1"/>
    <col min="3352" max="3582" width="9" style="34"/>
    <col min="3583" max="3583" width="2" style="34" customWidth="1"/>
    <col min="3584" max="3584" width="4.25" style="34" customWidth="1"/>
    <col min="3585" max="3585" width="19.25" style="34" customWidth="1"/>
    <col min="3586" max="3586" width="0" style="34" hidden="1" customWidth="1"/>
    <col min="3587" max="3587" width="24.875" style="34" customWidth="1"/>
    <col min="3588" max="3588" width="8" style="34" bestFit="1" customWidth="1"/>
    <col min="3589" max="3589" width="13.875" style="34" customWidth="1"/>
    <col min="3590" max="3590" width="0" style="34" hidden="1" customWidth="1"/>
    <col min="3591" max="3602" width="11.375" style="34" customWidth="1"/>
    <col min="3603" max="3603" width="8.625" style="34" bestFit="1" customWidth="1"/>
    <col min="3604" max="3604" width="9.5" style="34" customWidth="1"/>
    <col min="3605" max="3605" width="2.25" style="34" customWidth="1"/>
    <col min="3606" max="3606" width="12.375" style="34" customWidth="1"/>
    <col min="3607" max="3607" width="12.5" style="34" customWidth="1"/>
    <col min="3608" max="3838" width="9" style="34"/>
    <col min="3839" max="3839" width="2" style="34" customWidth="1"/>
    <col min="3840" max="3840" width="4.25" style="34" customWidth="1"/>
    <col min="3841" max="3841" width="19.25" style="34" customWidth="1"/>
    <col min="3842" max="3842" width="0" style="34" hidden="1" customWidth="1"/>
    <col min="3843" max="3843" width="24.875" style="34" customWidth="1"/>
    <col min="3844" max="3844" width="8" style="34" bestFit="1" customWidth="1"/>
    <col min="3845" max="3845" width="13.875" style="34" customWidth="1"/>
    <col min="3846" max="3846" width="0" style="34" hidden="1" customWidth="1"/>
    <col min="3847" max="3858" width="11.375" style="34" customWidth="1"/>
    <col min="3859" max="3859" width="8.625" style="34" bestFit="1" customWidth="1"/>
    <col min="3860" max="3860" width="9.5" style="34" customWidth="1"/>
    <col min="3861" max="3861" width="2.25" style="34" customWidth="1"/>
    <col min="3862" max="3862" width="12.375" style="34" customWidth="1"/>
    <col min="3863" max="3863" width="12.5" style="34" customWidth="1"/>
    <col min="3864" max="4094" width="9" style="34"/>
    <col min="4095" max="4095" width="2" style="34" customWidth="1"/>
    <col min="4096" max="4096" width="4.25" style="34" customWidth="1"/>
    <col min="4097" max="4097" width="19.25" style="34" customWidth="1"/>
    <col min="4098" max="4098" width="0" style="34" hidden="1" customWidth="1"/>
    <col min="4099" max="4099" width="24.875" style="34" customWidth="1"/>
    <col min="4100" max="4100" width="8" style="34" bestFit="1" customWidth="1"/>
    <col min="4101" max="4101" width="13.875" style="34" customWidth="1"/>
    <col min="4102" max="4102" width="0" style="34" hidden="1" customWidth="1"/>
    <col min="4103" max="4114" width="11.375" style="34" customWidth="1"/>
    <col min="4115" max="4115" width="8.625" style="34" bestFit="1" customWidth="1"/>
    <col min="4116" max="4116" width="9.5" style="34" customWidth="1"/>
    <col min="4117" max="4117" width="2.25" style="34" customWidth="1"/>
    <col min="4118" max="4118" width="12.375" style="34" customWidth="1"/>
    <col min="4119" max="4119" width="12.5" style="34" customWidth="1"/>
    <col min="4120" max="4350" width="9" style="34"/>
    <col min="4351" max="4351" width="2" style="34" customWidth="1"/>
    <col min="4352" max="4352" width="4.25" style="34" customWidth="1"/>
    <col min="4353" max="4353" width="19.25" style="34" customWidth="1"/>
    <col min="4354" max="4354" width="0" style="34" hidden="1" customWidth="1"/>
    <col min="4355" max="4355" width="24.875" style="34" customWidth="1"/>
    <col min="4356" max="4356" width="8" style="34" bestFit="1" customWidth="1"/>
    <col min="4357" max="4357" width="13.875" style="34" customWidth="1"/>
    <col min="4358" max="4358" width="0" style="34" hidden="1" customWidth="1"/>
    <col min="4359" max="4370" width="11.375" style="34" customWidth="1"/>
    <col min="4371" max="4371" width="8.625" style="34" bestFit="1" customWidth="1"/>
    <col min="4372" max="4372" width="9.5" style="34" customWidth="1"/>
    <col min="4373" max="4373" width="2.25" style="34" customWidth="1"/>
    <col min="4374" max="4374" width="12.375" style="34" customWidth="1"/>
    <col min="4375" max="4375" width="12.5" style="34" customWidth="1"/>
    <col min="4376" max="4606" width="9" style="34"/>
    <col min="4607" max="4607" width="2" style="34" customWidth="1"/>
    <col min="4608" max="4608" width="4.25" style="34" customWidth="1"/>
    <col min="4609" max="4609" width="19.25" style="34" customWidth="1"/>
    <col min="4610" max="4610" width="0" style="34" hidden="1" customWidth="1"/>
    <col min="4611" max="4611" width="24.875" style="34" customWidth="1"/>
    <col min="4612" max="4612" width="8" style="34" bestFit="1" customWidth="1"/>
    <col min="4613" max="4613" width="13.875" style="34" customWidth="1"/>
    <col min="4614" max="4614" width="0" style="34" hidden="1" customWidth="1"/>
    <col min="4615" max="4626" width="11.375" style="34" customWidth="1"/>
    <col min="4627" max="4627" width="8.625" style="34" bestFit="1" customWidth="1"/>
    <col min="4628" max="4628" width="9.5" style="34" customWidth="1"/>
    <col min="4629" max="4629" width="2.25" style="34" customWidth="1"/>
    <col min="4630" max="4630" width="12.375" style="34" customWidth="1"/>
    <col min="4631" max="4631" width="12.5" style="34" customWidth="1"/>
    <col min="4632" max="4862" width="9" style="34"/>
    <col min="4863" max="4863" width="2" style="34" customWidth="1"/>
    <col min="4864" max="4864" width="4.25" style="34" customWidth="1"/>
    <col min="4865" max="4865" width="19.25" style="34" customWidth="1"/>
    <col min="4866" max="4866" width="0" style="34" hidden="1" customWidth="1"/>
    <col min="4867" max="4867" width="24.875" style="34" customWidth="1"/>
    <col min="4868" max="4868" width="8" style="34" bestFit="1" customWidth="1"/>
    <col min="4869" max="4869" width="13.875" style="34" customWidth="1"/>
    <col min="4870" max="4870" width="0" style="34" hidden="1" customWidth="1"/>
    <col min="4871" max="4882" width="11.375" style="34" customWidth="1"/>
    <col min="4883" max="4883" width="8.625" style="34" bestFit="1" customWidth="1"/>
    <col min="4884" max="4884" width="9.5" style="34" customWidth="1"/>
    <col min="4885" max="4885" width="2.25" style="34" customWidth="1"/>
    <col min="4886" max="4886" width="12.375" style="34" customWidth="1"/>
    <col min="4887" max="4887" width="12.5" style="34" customWidth="1"/>
    <col min="4888" max="5118" width="9" style="34"/>
    <col min="5119" max="5119" width="2" style="34" customWidth="1"/>
    <col min="5120" max="5120" width="4.25" style="34" customWidth="1"/>
    <col min="5121" max="5121" width="19.25" style="34" customWidth="1"/>
    <col min="5122" max="5122" width="0" style="34" hidden="1" customWidth="1"/>
    <col min="5123" max="5123" width="24.875" style="34" customWidth="1"/>
    <col min="5124" max="5124" width="8" style="34" bestFit="1" customWidth="1"/>
    <col min="5125" max="5125" width="13.875" style="34" customWidth="1"/>
    <col min="5126" max="5126" width="0" style="34" hidden="1" customWidth="1"/>
    <col min="5127" max="5138" width="11.375" style="34" customWidth="1"/>
    <col min="5139" max="5139" width="8.625" style="34" bestFit="1" customWidth="1"/>
    <col min="5140" max="5140" width="9.5" style="34" customWidth="1"/>
    <col min="5141" max="5141" width="2.25" style="34" customWidth="1"/>
    <col min="5142" max="5142" width="12.375" style="34" customWidth="1"/>
    <col min="5143" max="5143" width="12.5" style="34" customWidth="1"/>
    <col min="5144" max="5374" width="9" style="34"/>
    <col min="5375" max="5375" width="2" style="34" customWidth="1"/>
    <col min="5376" max="5376" width="4.25" style="34" customWidth="1"/>
    <col min="5377" max="5377" width="19.25" style="34" customWidth="1"/>
    <col min="5378" max="5378" width="0" style="34" hidden="1" customWidth="1"/>
    <col min="5379" max="5379" width="24.875" style="34" customWidth="1"/>
    <col min="5380" max="5380" width="8" style="34" bestFit="1" customWidth="1"/>
    <col min="5381" max="5381" width="13.875" style="34" customWidth="1"/>
    <col min="5382" max="5382" width="0" style="34" hidden="1" customWidth="1"/>
    <col min="5383" max="5394" width="11.375" style="34" customWidth="1"/>
    <col min="5395" max="5395" width="8.625" style="34" bestFit="1" customWidth="1"/>
    <col min="5396" max="5396" width="9.5" style="34" customWidth="1"/>
    <col min="5397" max="5397" width="2.25" style="34" customWidth="1"/>
    <col min="5398" max="5398" width="12.375" style="34" customWidth="1"/>
    <col min="5399" max="5399" width="12.5" style="34" customWidth="1"/>
    <col min="5400" max="5630" width="9" style="34"/>
    <col min="5631" max="5631" width="2" style="34" customWidth="1"/>
    <col min="5632" max="5632" width="4.25" style="34" customWidth="1"/>
    <col min="5633" max="5633" width="19.25" style="34" customWidth="1"/>
    <col min="5634" max="5634" width="0" style="34" hidden="1" customWidth="1"/>
    <col min="5635" max="5635" width="24.875" style="34" customWidth="1"/>
    <col min="5636" max="5636" width="8" style="34" bestFit="1" customWidth="1"/>
    <col min="5637" max="5637" width="13.875" style="34" customWidth="1"/>
    <col min="5638" max="5638" width="0" style="34" hidden="1" customWidth="1"/>
    <col min="5639" max="5650" width="11.375" style="34" customWidth="1"/>
    <col min="5651" max="5651" width="8.625" style="34" bestFit="1" customWidth="1"/>
    <col min="5652" max="5652" width="9.5" style="34" customWidth="1"/>
    <col min="5653" max="5653" width="2.25" style="34" customWidth="1"/>
    <col min="5654" max="5654" width="12.375" style="34" customWidth="1"/>
    <col min="5655" max="5655" width="12.5" style="34" customWidth="1"/>
    <col min="5656" max="5886" width="9" style="34"/>
    <col min="5887" max="5887" width="2" style="34" customWidth="1"/>
    <col min="5888" max="5888" width="4.25" style="34" customWidth="1"/>
    <col min="5889" max="5889" width="19.25" style="34" customWidth="1"/>
    <col min="5890" max="5890" width="0" style="34" hidden="1" customWidth="1"/>
    <col min="5891" max="5891" width="24.875" style="34" customWidth="1"/>
    <col min="5892" max="5892" width="8" style="34" bestFit="1" customWidth="1"/>
    <col min="5893" max="5893" width="13.875" style="34" customWidth="1"/>
    <col min="5894" max="5894" width="0" style="34" hidden="1" customWidth="1"/>
    <col min="5895" max="5906" width="11.375" style="34" customWidth="1"/>
    <col min="5907" max="5907" width="8.625" style="34" bestFit="1" customWidth="1"/>
    <col min="5908" max="5908" width="9.5" style="34" customWidth="1"/>
    <col min="5909" max="5909" width="2.25" style="34" customWidth="1"/>
    <col min="5910" max="5910" width="12.375" style="34" customWidth="1"/>
    <col min="5911" max="5911" width="12.5" style="34" customWidth="1"/>
    <col min="5912" max="6142" width="9" style="34"/>
    <col min="6143" max="6143" width="2" style="34" customWidth="1"/>
    <col min="6144" max="6144" width="4.25" style="34" customWidth="1"/>
    <col min="6145" max="6145" width="19.25" style="34" customWidth="1"/>
    <col min="6146" max="6146" width="0" style="34" hidden="1" customWidth="1"/>
    <col min="6147" max="6147" width="24.875" style="34" customWidth="1"/>
    <col min="6148" max="6148" width="8" style="34" bestFit="1" customWidth="1"/>
    <col min="6149" max="6149" width="13.875" style="34" customWidth="1"/>
    <col min="6150" max="6150" width="0" style="34" hidden="1" customWidth="1"/>
    <col min="6151" max="6162" width="11.375" style="34" customWidth="1"/>
    <col min="6163" max="6163" width="8.625" style="34" bestFit="1" customWidth="1"/>
    <col min="6164" max="6164" width="9.5" style="34" customWidth="1"/>
    <col min="6165" max="6165" width="2.25" style="34" customWidth="1"/>
    <col min="6166" max="6166" width="12.375" style="34" customWidth="1"/>
    <col min="6167" max="6167" width="12.5" style="34" customWidth="1"/>
    <col min="6168" max="6398" width="9" style="34"/>
    <col min="6399" max="6399" width="2" style="34" customWidth="1"/>
    <col min="6400" max="6400" width="4.25" style="34" customWidth="1"/>
    <col min="6401" max="6401" width="19.25" style="34" customWidth="1"/>
    <col min="6402" max="6402" width="0" style="34" hidden="1" customWidth="1"/>
    <col min="6403" max="6403" width="24.875" style="34" customWidth="1"/>
    <col min="6404" max="6404" width="8" style="34" bestFit="1" customWidth="1"/>
    <col min="6405" max="6405" width="13.875" style="34" customWidth="1"/>
    <col min="6406" max="6406" width="0" style="34" hidden="1" customWidth="1"/>
    <col min="6407" max="6418" width="11.375" style="34" customWidth="1"/>
    <col min="6419" max="6419" width="8.625" style="34" bestFit="1" customWidth="1"/>
    <col min="6420" max="6420" width="9.5" style="34" customWidth="1"/>
    <col min="6421" max="6421" width="2.25" style="34" customWidth="1"/>
    <col min="6422" max="6422" width="12.375" style="34" customWidth="1"/>
    <col min="6423" max="6423" width="12.5" style="34" customWidth="1"/>
    <col min="6424" max="6654" width="9" style="34"/>
    <col min="6655" max="6655" width="2" style="34" customWidth="1"/>
    <col min="6656" max="6656" width="4.25" style="34" customWidth="1"/>
    <col min="6657" max="6657" width="19.25" style="34" customWidth="1"/>
    <col min="6658" max="6658" width="0" style="34" hidden="1" customWidth="1"/>
    <col min="6659" max="6659" width="24.875" style="34" customWidth="1"/>
    <col min="6660" max="6660" width="8" style="34" bestFit="1" customWidth="1"/>
    <col min="6661" max="6661" width="13.875" style="34" customWidth="1"/>
    <col min="6662" max="6662" width="0" style="34" hidden="1" customWidth="1"/>
    <col min="6663" max="6674" width="11.375" style="34" customWidth="1"/>
    <col min="6675" max="6675" width="8.625" style="34" bestFit="1" customWidth="1"/>
    <col min="6676" max="6676" width="9.5" style="34" customWidth="1"/>
    <col min="6677" max="6677" width="2.25" style="34" customWidth="1"/>
    <col min="6678" max="6678" width="12.375" style="34" customWidth="1"/>
    <col min="6679" max="6679" width="12.5" style="34" customWidth="1"/>
    <col min="6680" max="6910" width="9" style="34"/>
    <col min="6911" max="6911" width="2" style="34" customWidth="1"/>
    <col min="6912" max="6912" width="4.25" style="34" customWidth="1"/>
    <col min="6913" max="6913" width="19.25" style="34" customWidth="1"/>
    <col min="6914" max="6914" width="0" style="34" hidden="1" customWidth="1"/>
    <col min="6915" max="6915" width="24.875" style="34" customWidth="1"/>
    <col min="6916" max="6916" width="8" style="34" bestFit="1" customWidth="1"/>
    <col min="6917" max="6917" width="13.875" style="34" customWidth="1"/>
    <col min="6918" max="6918" width="0" style="34" hidden="1" customWidth="1"/>
    <col min="6919" max="6930" width="11.375" style="34" customWidth="1"/>
    <col min="6931" max="6931" width="8.625" style="34" bestFit="1" customWidth="1"/>
    <col min="6932" max="6932" width="9.5" style="34" customWidth="1"/>
    <col min="6933" max="6933" width="2.25" style="34" customWidth="1"/>
    <col min="6934" max="6934" width="12.375" style="34" customWidth="1"/>
    <col min="6935" max="6935" width="12.5" style="34" customWidth="1"/>
    <col min="6936" max="7166" width="9" style="34"/>
    <col min="7167" max="7167" width="2" style="34" customWidth="1"/>
    <col min="7168" max="7168" width="4.25" style="34" customWidth="1"/>
    <col min="7169" max="7169" width="19.25" style="34" customWidth="1"/>
    <col min="7170" max="7170" width="0" style="34" hidden="1" customWidth="1"/>
    <col min="7171" max="7171" width="24.875" style="34" customWidth="1"/>
    <col min="7172" max="7172" width="8" style="34" bestFit="1" customWidth="1"/>
    <col min="7173" max="7173" width="13.875" style="34" customWidth="1"/>
    <col min="7174" max="7174" width="0" style="34" hidden="1" customWidth="1"/>
    <col min="7175" max="7186" width="11.375" style="34" customWidth="1"/>
    <col min="7187" max="7187" width="8.625" style="34" bestFit="1" customWidth="1"/>
    <col min="7188" max="7188" width="9.5" style="34" customWidth="1"/>
    <col min="7189" max="7189" width="2.25" style="34" customWidth="1"/>
    <col min="7190" max="7190" width="12.375" style="34" customWidth="1"/>
    <col min="7191" max="7191" width="12.5" style="34" customWidth="1"/>
    <col min="7192" max="7422" width="9" style="34"/>
    <col min="7423" max="7423" width="2" style="34" customWidth="1"/>
    <col min="7424" max="7424" width="4.25" style="34" customWidth="1"/>
    <col min="7425" max="7425" width="19.25" style="34" customWidth="1"/>
    <col min="7426" max="7426" width="0" style="34" hidden="1" customWidth="1"/>
    <col min="7427" max="7427" width="24.875" style="34" customWidth="1"/>
    <col min="7428" max="7428" width="8" style="34" bestFit="1" customWidth="1"/>
    <col min="7429" max="7429" width="13.875" style="34" customWidth="1"/>
    <col min="7430" max="7430" width="0" style="34" hidden="1" customWidth="1"/>
    <col min="7431" max="7442" width="11.375" style="34" customWidth="1"/>
    <col min="7443" max="7443" width="8.625" style="34" bestFit="1" customWidth="1"/>
    <col min="7444" max="7444" width="9.5" style="34" customWidth="1"/>
    <col min="7445" max="7445" width="2.25" style="34" customWidth="1"/>
    <col min="7446" max="7446" width="12.375" style="34" customWidth="1"/>
    <col min="7447" max="7447" width="12.5" style="34" customWidth="1"/>
    <col min="7448" max="7678" width="9" style="34"/>
    <col min="7679" max="7679" width="2" style="34" customWidth="1"/>
    <col min="7680" max="7680" width="4.25" style="34" customWidth="1"/>
    <col min="7681" max="7681" width="19.25" style="34" customWidth="1"/>
    <col min="7682" max="7682" width="0" style="34" hidden="1" customWidth="1"/>
    <col min="7683" max="7683" width="24.875" style="34" customWidth="1"/>
    <col min="7684" max="7684" width="8" style="34" bestFit="1" customWidth="1"/>
    <col min="7685" max="7685" width="13.875" style="34" customWidth="1"/>
    <col min="7686" max="7686" width="0" style="34" hidden="1" customWidth="1"/>
    <col min="7687" max="7698" width="11.375" style="34" customWidth="1"/>
    <col min="7699" max="7699" width="8.625" style="34" bestFit="1" customWidth="1"/>
    <col min="7700" max="7700" width="9.5" style="34" customWidth="1"/>
    <col min="7701" max="7701" width="2.25" style="34" customWidth="1"/>
    <col min="7702" max="7702" width="12.375" style="34" customWidth="1"/>
    <col min="7703" max="7703" width="12.5" style="34" customWidth="1"/>
    <col min="7704" max="7934" width="9" style="34"/>
    <col min="7935" max="7935" width="2" style="34" customWidth="1"/>
    <col min="7936" max="7936" width="4.25" style="34" customWidth="1"/>
    <col min="7937" max="7937" width="19.25" style="34" customWidth="1"/>
    <col min="7938" max="7938" width="0" style="34" hidden="1" customWidth="1"/>
    <col min="7939" max="7939" width="24.875" style="34" customWidth="1"/>
    <col min="7940" max="7940" width="8" style="34" bestFit="1" customWidth="1"/>
    <col min="7941" max="7941" width="13.875" style="34" customWidth="1"/>
    <col min="7942" max="7942" width="0" style="34" hidden="1" customWidth="1"/>
    <col min="7943" max="7954" width="11.375" style="34" customWidth="1"/>
    <col min="7955" max="7955" width="8.625" style="34" bestFit="1" customWidth="1"/>
    <col min="7956" max="7956" width="9.5" style="34" customWidth="1"/>
    <col min="7957" max="7957" width="2.25" style="34" customWidth="1"/>
    <col min="7958" max="7958" width="12.375" style="34" customWidth="1"/>
    <col min="7959" max="7959" width="12.5" style="34" customWidth="1"/>
    <col min="7960" max="8190" width="9" style="34"/>
    <col min="8191" max="8191" width="2" style="34" customWidth="1"/>
    <col min="8192" max="8192" width="4.25" style="34" customWidth="1"/>
    <col min="8193" max="8193" width="19.25" style="34" customWidth="1"/>
    <col min="8194" max="8194" width="0" style="34" hidden="1" customWidth="1"/>
    <col min="8195" max="8195" width="24.875" style="34" customWidth="1"/>
    <col min="8196" max="8196" width="8" style="34" bestFit="1" customWidth="1"/>
    <col min="8197" max="8197" width="13.875" style="34" customWidth="1"/>
    <col min="8198" max="8198" width="0" style="34" hidden="1" customWidth="1"/>
    <col min="8199" max="8210" width="11.375" style="34" customWidth="1"/>
    <col min="8211" max="8211" width="8.625" style="34" bestFit="1" customWidth="1"/>
    <col min="8212" max="8212" width="9.5" style="34" customWidth="1"/>
    <col min="8213" max="8213" width="2.25" style="34" customWidth="1"/>
    <col min="8214" max="8214" width="12.375" style="34" customWidth="1"/>
    <col min="8215" max="8215" width="12.5" style="34" customWidth="1"/>
    <col min="8216" max="8446" width="9" style="34"/>
    <col min="8447" max="8447" width="2" style="34" customWidth="1"/>
    <col min="8448" max="8448" width="4.25" style="34" customWidth="1"/>
    <col min="8449" max="8449" width="19.25" style="34" customWidth="1"/>
    <col min="8450" max="8450" width="0" style="34" hidden="1" customWidth="1"/>
    <col min="8451" max="8451" width="24.875" style="34" customWidth="1"/>
    <col min="8452" max="8452" width="8" style="34" bestFit="1" customWidth="1"/>
    <col min="8453" max="8453" width="13.875" style="34" customWidth="1"/>
    <col min="8454" max="8454" width="0" style="34" hidden="1" customWidth="1"/>
    <col min="8455" max="8466" width="11.375" style="34" customWidth="1"/>
    <col min="8467" max="8467" width="8.625" style="34" bestFit="1" customWidth="1"/>
    <col min="8468" max="8468" width="9.5" style="34" customWidth="1"/>
    <col min="8469" max="8469" width="2.25" style="34" customWidth="1"/>
    <col min="8470" max="8470" width="12.375" style="34" customWidth="1"/>
    <col min="8471" max="8471" width="12.5" style="34" customWidth="1"/>
    <col min="8472" max="8702" width="9" style="34"/>
    <col min="8703" max="8703" width="2" style="34" customWidth="1"/>
    <col min="8704" max="8704" width="4.25" style="34" customWidth="1"/>
    <col min="8705" max="8705" width="19.25" style="34" customWidth="1"/>
    <col min="8706" max="8706" width="0" style="34" hidden="1" customWidth="1"/>
    <col min="8707" max="8707" width="24.875" style="34" customWidth="1"/>
    <col min="8708" max="8708" width="8" style="34" bestFit="1" customWidth="1"/>
    <col min="8709" max="8709" width="13.875" style="34" customWidth="1"/>
    <col min="8710" max="8710" width="0" style="34" hidden="1" customWidth="1"/>
    <col min="8711" max="8722" width="11.375" style="34" customWidth="1"/>
    <col min="8723" max="8723" width="8.625" style="34" bestFit="1" customWidth="1"/>
    <col min="8724" max="8724" width="9.5" style="34" customWidth="1"/>
    <col min="8725" max="8725" width="2.25" style="34" customWidth="1"/>
    <col min="8726" max="8726" width="12.375" style="34" customWidth="1"/>
    <col min="8727" max="8727" width="12.5" style="34" customWidth="1"/>
    <col min="8728" max="8958" width="9" style="34"/>
    <col min="8959" max="8959" width="2" style="34" customWidth="1"/>
    <col min="8960" max="8960" width="4.25" style="34" customWidth="1"/>
    <col min="8961" max="8961" width="19.25" style="34" customWidth="1"/>
    <col min="8962" max="8962" width="0" style="34" hidden="1" customWidth="1"/>
    <col min="8963" max="8963" width="24.875" style="34" customWidth="1"/>
    <col min="8964" max="8964" width="8" style="34" bestFit="1" customWidth="1"/>
    <col min="8965" max="8965" width="13.875" style="34" customWidth="1"/>
    <col min="8966" max="8966" width="0" style="34" hidden="1" customWidth="1"/>
    <col min="8967" max="8978" width="11.375" style="34" customWidth="1"/>
    <col min="8979" max="8979" width="8.625" style="34" bestFit="1" customWidth="1"/>
    <col min="8980" max="8980" width="9.5" style="34" customWidth="1"/>
    <col min="8981" max="8981" width="2.25" style="34" customWidth="1"/>
    <col min="8982" max="8982" width="12.375" style="34" customWidth="1"/>
    <col min="8983" max="8983" width="12.5" style="34" customWidth="1"/>
    <col min="8984" max="9214" width="9" style="34"/>
    <col min="9215" max="9215" width="2" style="34" customWidth="1"/>
    <col min="9216" max="9216" width="4.25" style="34" customWidth="1"/>
    <col min="9217" max="9217" width="19.25" style="34" customWidth="1"/>
    <col min="9218" max="9218" width="0" style="34" hidden="1" customWidth="1"/>
    <col min="9219" max="9219" width="24.875" style="34" customWidth="1"/>
    <col min="9220" max="9220" width="8" style="34" bestFit="1" customWidth="1"/>
    <col min="9221" max="9221" width="13.875" style="34" customWidth="1"/>
    <col min="9222" max="9222" width="0" style="34" hidden="1" customWidth="1"/>
    <col min="9223" max="9234" width="11.375" style="34" customWidth="1"/>
    <col min="9235" max="9235" width="8.625" style="34" bestFit="1" customWidth="1"/>
    <col min="9236" max="9236" width="9.5" style="34" customWidth="1"/>
    <col min="9237" max="9237" width="2.25" style="34" customWidth="1"/>
    <col min="9238" max="9238" width="12.375" style="34" customWidth="1"/>
    <col min="9239" max="9239" width="12.5" style="34" customWidth="1"/>
    <col min="9240" max="9470" width="9" style="34"/>
    <col min="9471" max="9471" width="2" style="34" customWidth="1"/>
    <col min="9472" max="9472" width="4.25" style="34" customWidth="1"/>
    <col min="9473" max="9473" width="19.25" style="34" customWidth="1"/>
    <col min="9474" max="9474" width="0" style="34" hidden="1" customWidth="1"/>
    <col min="9475" max="9475" width="24.875" style="34" customWidth="1"/>
    <col min="9476" max="9476" width="8" style="34" bestFit="1" customWidth="1"/>
    <col min="9477" max="9477" width="13.875" style="34" customWidth="1"/>
    <col min="9478" max="9478" width="0" style="34" hidden="1" customWidth="1"/>
    <col min="9479" max="9490" width="11.375" style="34" customWidth="1"/>
    <col min="9491" max="9491" width="8.625" style="34" bestFit="1" customWidth="1"/>
    <col min="9492" max="9492" width="9.5" style="34" customWidth="1"/>
    <col min="9493" max="9493" width="2.25" style="34" customWidth="1"/>
    <col min="9494" max="9494" width="12.375" style="34" customWidth="1"/>
    <col min="9495" max="9495" width="12.5" style="34" customWidth="1"/>
    <col min="9496" max="9726" width="9" style="34"/>
    <col min="9727" max="9727" width="2" style="34" customWidth="1"/>
    <col min="9728" max="9728" width="4.25" style="34" customWidth="1"/>
    <col min="9729" max="9729" width="19.25" style="34" customWidth="1"/>
    <col min="9730" max="9730" width="0" style="34" hidden="1" customWidth="1"/>
    <col min="9731" max="9731" width="24.875" style="34" customWidth="1"/>
    <col min="9732" max="9732" width="8" style="34" bestFit="1" customWidth="1"/>
    <col min="9733" max="9733" width="13.875" style="34" customWidth="1"/>
    <col min="9734" max="9734" width="0" style="34" hidden="1" customWidth="1"/>
    <col min="9735" max="9746" width="11.375" style="34" customWidth="1"/>
    <col min="9747" max="9747" width="8.625" style="34" bestFit="1" customWidth="1"/>
    <col min="9748" max="9748" width="9.5" style="34" customWidth="1"/>
    <col min="9749" max="9749" width="2.25" style="34" customWidth="1"/>
    <col min="9750" max="9750" width="12.375" style="34" customWidth="1"/>
    <col min="9751" max="9751" width="12.5" style="34" customWidth="1"/>
    <col min="9752" max="9982" width="9" style="34"/>
    <col min="9983" max="9983" width="2" style="34" customWidth="1"/>
    <col min="9984" max="9984" width="4.25" style="34" customWidth="1"/>
    <col min="9985" max="9985" width="19.25" style="34" customWidth="1"/>
    <col min="9986" max="9986" width="0" style="34" hidden="1" customWidth="1"/>
    <col min="9987" max="9987" width="24.875" style="34" customWidth="1"/>
    <col min="9988" max="9988" width="8" style="34" bestFit="1" customWidth="1"/>
    <col min="9989" max="9989" width="13.875" style="34" customWidth="1"/>
    <col min="9990" max="9990" width="0" style="34" hidden="1" customWidth="1"/>
    <col min="9991" max="10002" width="11.375" style="34" customWidth="1"/>
    <col min="10003" max="10003" width="8.625" style="34" bestFit="1" customWidth="1"/>
    <col min="10004" max="10004" width="9.5" style="34" customWidth="1"/>
    <col min="10005" max="10005" width="2.25" style="34" customWidth="1"/>
    <col min="10006" max="10006" width="12.375" style="34" customWidth="1"/>
    <col min="10007" max="10007" width="12.5" style="34" customWidth="1"/>
    <col min="10008" max="10238" width="9" style="34"/>
    <col min="10239" max="10239" width="2" style="34" customWidth="1"/>
    <col min="10240" max="10240" width="4.25" style="34" customWidth="1"/>
    <col min="10241" max="10241" width="19.25" style="34" customWidth="1"/>
    <col min="10242" max="10242" width="0" style="34" hidden="1" customWidth="1"/>
    <col min="10243" max="10243" width="24.875" style="34" customWidth="1"/>
    <col min="10244" max="10244" width="8" style="34" bestFit="1" customWidth="1"/>
    <col min="10245" max="10245" width="13.875" style="34" customWidth="1"/>
    <col min="10246" max="10246" width="0" style="34" hidden="1" customWidth="1"/>
    <col min="10247" max="10258" width="11.375" style="34" customWidth="1"/>
    <col min="10259" max="10259" width="8.625" style="34" bestFit="1" customWidth="1"/>
    <col min="10260" max="10260" width="9.5" style="34" customWidth="1"/>
    <col min="10261" max="10261" width="2.25" style="34" customWidth="1"/>
    <col min="10262" max="10262" width="12.375" style="34" customWidth="1"/>
    <col min="10263" max="10263" width="12.5" style="34" customWidth="1"/>
    <col min="10264" max="10494" width="9" style="34"/>
    <col min="10495" max="10495" width="2" style="34" customWidth="1"/>
    <col min="10496" max="10496" width="4.25" style="34" customWidth="1"/>
    <col min="10497" max="10497" width="19.25" style="34" customWidth="1"/>
    <col min="10498" max="10498" width="0" style="34" hidden="1" customWidth="1"/>
    <col min="10499" max="10499" width="24.875" style="34" customWidth="1"/>
    <col min="10500" max="10500" width="8" style="34" bestFit="1" customWidth="1"/>
    <col min="10501" max="10501" width="13.875" style="34" customWidth="1"/>
    <col min="10502" max="10502" width="0" style="34" hidden="1" customWidth="1"/>
    <col min="10503" max="10514" width="11.375" style="34" customWidth="1"/>
    <col min="10515" max="10515" width="8.625" style="34" bestFit="1" customWidth="1"/>
    <col min="10516" max="10516" width="9.5" style="34" customWidth="1"/>
    <col min="10517" max="10517" width="2.25" style="34" customWidth="1"/>
    <col min="10518" max="10518" width="12.375" style="34" customWidth="1"/>
    <col min="10519" max="10519" width="12.5" style="34" customWidth="1"/>
    <col min="10520" max="10750" width="9" style="34"/>
    <col min="10751" max="10751" width="2" style="34" customWidth="1"/>
    <col min="10752" max="10752" width="4.25" style="34" customWidth="1"/>
    <col min="10753" max="10753" width="19.25" style="34" customWidth="1"/>
    <col min="10754" max="10754" width="0" style="34" hidden="1" customWidth="1"/>
    <col min="10755" max="10755" width="24.875" style="34" customWidth="1"/>
    <col min="10756" max="10756" width="8" style="34" bestFit="1" customWidth="1"/>
    <col min="10757" max="10757" width="13.875" style="34" customWidth="1"/>
    <col min="10758" max="10758" width="0" style="34" hidden="1" customWidth="1"/>
    <col min="10759" max="10770" width="11.375" style="34" customWidth="1"/>
    <col min="10771" max="10771" width="8.625" style="34" bestFit="1" customWidth="1"/>
    <col min="10772" max="10772" width="9.5" style="34" customWidth="1"/>
    <col min="10773" max="10773" width="2.25" style="34" customWidth="1"/>
    <col min="10774" max="10774" width="12.375" style="34" customWidth="1"/>
    <col min="10775" max="10775" width="12.5" style="34" customWidth="1"/>
    <col min="10776" max="11006" width="9" style="34"/>
    <col min="11007" max="11007" width="2" style="34" customWidth="1"/>
    <col min="11008" max="11008" width="4.25" style="34" customWidth="1"/>
    <col min="11009" max="11009" width="19.25" style="34" customWidth="1"/>
    <col min="11010" max="11010" width="0" style="34" hidden="1" customWidth="1"/>
    <col min="11011" max="11011" width="24.875" style="34" customWidth="1"/>
    <col min="11012" max="11012" width="8" style="34" bestFit="1" customWidth="1"/>
    <col min="11013" max="11013" width="13.875" style="34" customWidth="1"/>
    <col min="11014" max="11014" width="0" style="34" hidden="1" customWidth="1"/>
    <col min="11015" max="11026" width="11.375" style="34" customWidth="1"/>
    <col min="11027" max="11027" width="8.625" style="34" bestFit="1" customWidth="1"/>
    <col min="11028" max="11028" width="9.5" style="34" customWidth="1"/>
    <col min="11029" max="11029" width="2.25" style="34" customWidth="1"/>
    <col min="11030" max="11030" width="12.375" style="34" customWidth="1"/>
    <col min="11031" max="11031" width="12.5" style="34" customWidth="1"/>
    <col min="11032" max="11262" width="9" style="34"/>
    <col min="11263" max="11263" width="2" style="34" customWidth="1"/>
    <col min="11264" max="11264" width="4.25" style="34" customWidth="1"/>
    <col min="11265" max="11265" width="19.25" style="34" customWidth="1"/>
    <col min="11266" max="11266" width="0" style="34" hidden="1" customWidth="1"/>
    <col min="11267" max="11267" width="24.875" style="34" customWidth="1"/>
    <col min="11268" max="11268" width="8" style="34" bestFit="1" customWidth="1"/>
    <col min="11269" max="11269" width="13.875" style="34" customWidth="1"/>
    <col min="11270" max="11270" width="0" style="34" hidden="1" customWidth="1"/>
    <col min="11271" max="11282" width="11.375" style="34" customWidth="1"/>
    <col min="11283" max="11283" width="8.625" style="34" bestFit="1" customWidth="1"/>
    <col min="11284" max="11284" width="9.5" style="34" customWidth="1"/>
    <col min="11285" max="11285" width="2.25" style="34" customWidth="1"/>
    <col min="11286" max="11286" width="12.375" style="34" customWidth="1"/>
    <col min="11287" max="11287" width="12.5" style="34" customWidth="1"/>
    <col min="11288" max="11518" width="9" style="34"/>
    <col min="11519" max="11519" width="2" style="34" customWidth="1"/>
    <col min="11520" max="11520" width="4.25" style="34" customWidth="1"/>
    <col min="11521" max="11521" width="19.25" style="34" customWidth="1"/>
    <col min="11522" max="11522" width="0" style="34" hidden="1" customWidth="1"/>
    <col min="11523" max="11523" width="24.875" style="34" customWidth="1"/>
    <col min="11524" max="11524" width="8" style="34" bestFit="1" customWidth="1"/>
    <col min="11525" max="11525" width="13.875" style="34" customWidth="1"/>
    <col min="11526" max="11526" width="0" style="34" hidden="1" customWidth="1"/>
    <col min="11527" max="11538" width="11.375" style="34" customWidth="1"/>
    <col min="11539" max="11539" width="8.625" style="34" bestFit="1" customWidth="1"/>
    <col min="11540" max="11540" width="9.5" style="34" customWidth="1"/>
    <col min="11541" max="11541" width="2.25" style="34" customWidth="1"/>
    <col min="11542" max="11542" width="12.375" style="34" customWidth="1"/>
    <col min="11543" max="11543" width="12.5" style="34" customWidth="1"/>
    <col min="11544" max="11774" width="9" style="34"/>
    <col min="11775" max="11775" width="2" style="34" customWidth="1"/>
    <col min="11776" max="11776" width="4.25" style="34" customWidth="1"/>
    <col min="11777" max="11777" width="19.25" style="34" customWidth="1"/>
    <col min="11778" max="11778" width="0" style="34" hidden="1" customWidth="1"/>
    <col min="11779" max="11779" width="24.875" style="34" customWidth="1"/>
    <col min="11780" max="11780" width="8" style="34" bestFit="1" customWidth="1"/>
    <col min="11781" max="11781" width="13.875" style="34" customWidth="1"/>
    <col min="11782" max="11782" width="0" style="34" hidden="1" customWidth="1"/>
    <col min="11783" max="11794" width="11.375" style="34" customWidth="1"/>
    <col min="11795" max="11795" width="8.625" style="34" bestFit="1" customWidth="1"/>
    <col min="11796" max="11796" width="9.5" style="34" customWidth="1"/>
    <col min="11797" max="11797" width="2.25" style="34" customWidth="1"/>
    <col min="11798" max="11798" width="12.375" style="34" customWidth="1"/>
    <col min="11799" max="11799" width="12.5" style="34" customWidth="1"/>
    <col min="11800" max="12030" width="9" style="34"/>
    <col min="12031" max="12031" width="2" style="34" customWidth="1"/>
    <col min="12032" max="12032" width="4.25" style="34" customWidth="1"/>
    <col min="12033" max="12033" width="19.25" style="34" customWidth="1"/>
    <col min="12034" max="12034" width="0" style="34" hidden="1" customWidth="1"/>
    <col min="12035" max="12035" width="24.875" style="34" customWidth="1"/>
    <col min="12036" max="12036" width="8" style="34" bestFit="1" customWidth="1"/>
    <col min="12037" max="12037" width="13.875" style="34" customWidth="1"/>
    <col min="12038" max="12038" width="0" style="34" hidden="1" customWidth="1"/>
    <col min="12039" max="12050" width="11.375" style="34" customWidth="1"/>
    <col min="12051" max="12051" width="8.625" style="34" bestFit="1" customWidth="1"/>
    <col min="12052" max="12052" width="9.5" style="34" customWidth="1"/>
    <col min="12053" max="12053" width="2.25" style="34" customWidth="1"/>
    <col min="12054" max="12054" width="12.375" style="34" customWidth="1"/>
    <col min="12055" max="12055" width="12.5" style="34" customWidth="1"/>
    <col min="12056" max="12286" width="9" style="34"/>
    <col min="12287" max="12287" width="2" style="34" customWidth="1"/>
    <col min="12288" max="12288" width="4.25" style="34" customWidth="1"/>
    <col min="12289" max="12289" width="19.25" style="34" customWidth="1"/>
    <col min="12290" max="12290" width="0" style="34" hidden="1" customWidth="1"/>
    <col min="12291" max="12291" width="24.875" style="34" customWidth="1"/>
    <col min="12292" max="12292" width="8" style="34" bestFit="1" customWidth="1"/>
    <col min="12293" max="12293" width="13.875" style="34" customWidth="1"/>
    <col min="12294" max="12294" width="0" style="34" hidden="1" customWidth="1"/>
    <col min="12295" max="12306" width="11.375" style="34" customWidth="1"/>
    <col min="12307" max="12307" width="8.625" style="34" bestFit="1" customWidth="1"/>
    <col min="12308" max="12308" width="9.5" style="34" customWidth="1"/>
    <col min="12309" max="12309" width="2.25" style="34" customWidth="1"/>
    <col min="12310" max="12310" width="12.375" style="34" customWidth="1"/>
    <col min="12311" max="12311" width="12.5" style="34" customWidth="1"/>
    <col min="12312" max="12542" width="9" style="34"/>
    <col min="12543" max="12543" width="2" style="34" customWidth="1"/>
    <col min="12544" max="12544" width="4.25" style="34" customWidth="1"/>
    <col min="12545" max="12545" width="19.25" style="34" customWidth="1"/>
    <col min="12546" max="12546" width="0" style="34" hidden="1" customWidth="1"/>
    <col min="12547" max="12547" width="24.875" style="34" customWidth="1"/>
    <col min="12548" max="12548" width="8" style="34" bestFit="1" customWidth="1"/>
    <col min="12549" max="12549" width="13.875" style="34" customWidth="1"/>
    <col min="12550" max="12550" width="0" style="34" hidden="1" customWidth="1"/>
    <col min="12551" max="12562" width="11.375" style="34" customWidth="1"/>
    <col min="12563" max="12563" width="8.625" style="34" bestFit="1" customWidth="1"/>
    <col min="12564" max="12564" width="9.5" style="34" customWidth="1"/>
    <col min="12565" max="12565" width="2.25" style="34" customWidth="1"/>
    <col min="12566" max="12566" width="12.375" style="34" customWidth="1"/>
    <col min="12567" max="12567" width="12.5" style="34" customWidth="1"/>
    <col min="12568" max="12798" width="9" style="34"/>
    <col min="12799" max="12799" width="2" style="34" customWidth="1"/>
    <col min="12800" max="12800" width="4.25" style="34" customWidth="1"/>
    <col min="12801" max="12801" width="19.25" style="34" customWidth="1"/>
    <col min="12802" max="12802" width="0" style="34" hidden="1" customWidth="1"/>
    <col min="12803" max="12803" width="24.875" style="34" customWidth="1"/>
    <col min="12804" max="12804" width="8" style="34" bestFit="1" customWidth="1"/>
    <col min="12805" max="12805" width="13.875" style="34" customWidth="1"/>
    <col min="12806" max="12806" width="0" style="34" hidden="1" customWidth="1"/>
    <col min="12807" max="12818" width="11.375" style="34" customWidth="1"/>
    <col min="12819" max="12819" width="8.625" style="34" bestFit="1" customWidth="1"/>
    <col min="12820" max="12820" width="9.5" style="34" customWidth="1"/>
    <col min="12821" max="12821" width="2.25" style="34" customWidth="1"/>
    <col min="12822" max="12822" width="12.375" style="34" customWidth="1"/>
    <col min="12823" max="12823" width="12.5" style="34" customWidth="1"/>
    <col min="12824" max="13054" width="9" style="34"/>
    <col min="13055" max="13055" width="2" style="34" customWidth="1"/>
    <col min="13056" max="13056" width="4.25" style="34" customWidth="1"/>
    <col min="13057" max="13057" width="19.25" style="34" customWidth="1"/>
    <col min="13058" max="13058" width="0" style="34" hidden="1" customWidth="1"/>
    <col min="13059" max="13059" width="24.875" style="34" customWidth="1"/>
    <col min="13060" max="13060" width="8" style="34" bestFit="1" customWidth="1"/>
    <col min="13061" max="13061" width="13.875" style="34" customWidth="1"/>
    <col min="13062" max="13062" width="0" style="34" hidden="1" customWidth="1"/>
    <col min="13063" max="13074" width="11.375" style="34" customWidth="1"/>
    <col min="13075" max="13075" width="8.625" style="34" bestFit="1" customWidth="1"/>
    <col min="13076" max="13076" width="9.5" style="34" customWidth="1"/>
    <col min="13077" max="13077" width="2.25" style="34" customWidth="1"/>
    <col min="13078" max="13078" width="12.375" style="34" customWidth="1"/>
    <col min="13079" max="13079" width="12.5" style="34" customWidth="1"/>
    <col min="13080" max="13310" width="9" style="34"/>
    <col min="13311" max="13311" width="2" style="34" customWidth="1"/>
    <col min="13312" max="13312" width="4.25" style="34" customWidth="1"/>
    <col min="13313" max="13313" width="19.25" style="34" customWidth="1"/>
    <col min="13314" max="13314" width="0" style="34" hidden="1" customWidth="1"/>
    <col min="13315" max="13315" width="24.875" style="34" customWidth="1"/>
    <col min="13316" max="13316" width="8" style="34" bestFit="1" customWidth="1"/>
    <col min="13317" max="13317" width="13.875" style="34" customWidth="1"/>
    <col min="13318" max="13318" width="0" style="34" hidden="1" customWidth="1"/>
    <col min="13319" max="13330" width="11.375" style="34" customWidth="1"/>
    <col min="13331" max="13331" width="8.625" style="34" bestFit="1" customWidth="1"/>
    <col min="13332" max="13332" width="9.5" style="34" customWidth="1"/>
    <col min="13333" max="13333" width="2.25" style="34" customWidth="1"/>
    <col min="13334" max="13334" width="12.375" style="34" customWidth="1"/>
    <col min="13335" max="13335" width="12.5" style="34" customWidth="1"/>
    <col min="13336" max="13566" width="9" style="34"/>
    <col min="13567" max="13567" width="2" style="34" customWidth="1"/>
    <col min="13568" max="13568" width="4.25" style="34" customWidth="1"/>
    <col min="13569" max="13569" width="19.25" style="34" customWidth="1"/>
    <col min="13570" max="13570" width="0" style="34" hidden="1" customWidth="1"/>
    <col min="13571" max="13571" width="24.875" style="34" customWidth="1"/>
    <col min="13572" max="13572" width="8" style="34" bestFit="1" customWidth="1"/>
    <col min="13573" max="13573" width="13.875" style="34" customWidth="1"/>
    <col min="13574" max="13574" width="0" style="34" hidden="1" customWidth="1"/>
    <col min="13575" max="13586" width="11.375" style="34" customWidth="1"/>
    <col min="13587" max="13587" width="8.625" style="34" bestFit="1" customWidth="1"/>
    <col min="13588" max="13588" width="9.5" style="34" customWidth="1"/>
    <col min="13589" max="13589" width="2.25" style="34" customWidth="1"/>
    <col min="13590" max="13590" width="12.375" style="34" customWidth="1"/>
    <col min="13591" max="13591" width="12.5" style="34" customWidth="1"/>
    <col min="13592" max="13822" width="9" style="34"/>
    <col min="13823" max="13823" width="2" style="34" customWidth="1"/>
    <col min="13824" max="13824" width="4.25" style="34" customWidth="1"/>
    <col min="13825" max="13825" width="19.25" style="34" customWidth="1"/>
    <col min="13826" max="13826" width="0" style="34" hidden="1" customWidth="1"/>
    <col min="13827" max="13827" width="24.875" style="34" customWidth="1"/>
    <col min="13828" max="13828" width="8" style="34" bestFit="1" customWidth="1"/>
    <col min="13829" max="13829" width="13.875" style="34" customWidth="1"/>
    <col min="13830" max="13830" width="0" style="34" hidden="1" customWidth="1"/>
    <col min="13831" max="13842" width="11.375" style="34" customWidth="1"/>
    <col min="13843" max="13843" width="8.625" style="34" bestFit="1" customWidth="1"/>
    <col min="13844" max="13844" width="9.5" style="34" customWidth="1"/>
    <col min="13845" max="13845" width="2.25" style="34" customWidth="1"/>
    <col min="13846" max="13846" width="12.375" style="34" customWidth="1"/>
    <col min="13847" max="13847" width="12.5" style="34" customWidth="1"/>
    <col min="13848" max="14078" width="9" style="34"/>
    <col min="14079" max="14079" width="2" style="34" customWidth="1"/>
    <col min="14080" max="14080" width="4.25" style="34" customWidth="1"/>
    <col min="14081" max="14081" width="19.25" style="34" customWidth="1"/>
    <col min="14082" max="14082" width="0" style="34" hidden="1" customWidth="1"/>
    <col min="14083" max="14083" width="24.875" style="34" customWidth="1"/>
    <col min="14084" max="14084" width="8" style="34" bestFit="1" customWidth="1"/>
    <col min="14085" max="14085" width="13.875" style="34" customWidth="1"/>
    <col min="14086" max="14086" width="0" style="34" hidden="1" customWidth="1"/>
    <col min="14087" max="14098" width="11.375" style="34" customWidth="1"/>
    <col min="14099" max="14099" width="8.625" style="34" bestFit="1" customWidth="1"/>
    <col min="14100" max="14100" width="9.5" style="34" customWidth="1"/>
    <col min="14101" max="14101" width="2.25" style="34" customWidth="1"/>
    <col min="14102" max="14102" width="12.375" style="34" customWidth="1"/>
    <col min="14103" max="14103" width="12.5" style="34" customWidth="1"/>
    <col min="14104" max="14334" width="9" style="34"/>
    <col min="14335" max="14335" width="2" style="34" customWidth="1"/>
    <col min="14336" max="14336" width="4.25" style="34" customWidth="1"/>
    <col min="14337" max="14337" width="19.25" style="34" customWidth="1"/>
    <col min="14338" max="14338" width="0" style="34" hidden="1" customWidth="1"/>
    <col min="14339" max="14339" width="24.875" style="34" customWidth="1"/>
    <col min="14340" max="14340" width="8" style="34" bestFit="1" customWidth="1"/>
    <col min="14341" max="14341" width="13.875" style="34" customWidth="1"/>
    <col min="14342" max="14342" width="0" style="34" hidden="1" customWidth="1"/>
    <col min="14343" max="14354" width="11.375" style="34" customWidth="1"/>
    <col min="14355" max="14355" width="8.625" style="34" bestFit="1" customWidth="1"/>
    <col min="14356" max="14356" width="9.5" style="34" customWidth="1"/>
    <col min="14357" max="14357" width="2.25" style="34" customWidth="1"/>
    <col min="14358" max="14358" width="12.375" style="34" customWidth="1"/>
    <col min="14359" max="14359" width="12.5" style="34" customWidth="1"/>
    <col min="14360" max="14590" width="9" style="34"/>
    <col min="14591" max="14591" width="2" style="34" customWidth="1"/>
    <col min="14592" max="14592" width="4.25" style="34" customWidth="1"/>
    <col min="14593" max="14593" width="19.25" style="34" customWidth="1"/>
    <col min="14594" max="14594" width="0" style="34" hidden="1" customWidth="1"/>
    <col min="14595" max="14595" width="24.875" style="34" customWidth="1"/>
    <col min="14596" max="14596" width="8" style="34" bestFit="1" customWidth="1"/>
    <col min="14597" max="14597" width="13.875" style="34" customWidth="1"/>
    <col min="14598" max="14598" width="0" style="34" hidden="1" customWidth="1"/>
    <col min="14599" max="14610" width="11.375" style="34" customWidth="1"/>
    <col min="14611" max="14611" width="8.625" style="34" bestFit="1" customWidth="1"/>
    <col min="14612" max="14612" width="9.5" style="34" customWidth="1"/>
    <col min="14613" max="14613" width="2.25" style="34" customWidth="1"/>
    <col min="14614" max="14614" width="12.375" style="34" customWidth="1"/>
    <col min="14615" max="14615" width="12.5" style="34" customWidth="1"/>
    <col min="14616" max="14846" width="9" style="34"/>
    <col min="14847" max="14847" width="2" style="34" customWidth="1"/>
    <col min="14848" max="14848" width="4.25" style="34" customWidth="1"/>
    <col min="14849" max="14849" width="19.25" style="34" customWidth="1"/>
    <col min="14850" max="14850" width="0" style="34" hidden="1" customWidth="1"/>
    <col min="14851" max="14851" width="24.875" style="34" customWidth="1"/>
    <col min="14852" max="14852" width="8" style="34" bestFit="1" customWidth="1"/>
    <col min="14853" max="14853" width="13.875" style="34" customWidth="1"/>
    <col min="14854" max="14854" width="0" style="34" hidden="1" customWidth="1"/>
    <col min="14855" max="14866" width="11.375" style="34" customWidth="1"/>
    <col min="14867" max="14867" width="8.625" style="34" bestFit="1" customWidth="1"/>
    <col min="14868" max="14868" width="9.5" style="34" customWidth="1"/>
    <col min="14869" max="14869" width="2.25" style="34" customWidth="1"/>
    <col min="14870" max="14870" width="12.375" style="34" customWidth="1"/>
    <col min="14871" max="14871" width="12.5" style="34" customWidth="1"/>
    <col min="14872" max="15102" width="9" style="34"/>
    <col min="15103" max="15103" width="2" style="34" customWidth="1"/>
    <col min="15104" max="15104" width="4.25" style="34" customWidth="1"/>
    <col min="15105" max="15105" width="19.25" style="34" customWidth="1"/>
    <col min="15106" max="15106" width="0" style="34" hidden="1" customWidth="1"/>
    <col min="15107" max="15107" width="24.875" style="34" customWidth="1"/>
    <col min="15108" max="15108" width="8" style="34" bestFit="1" customWidth="1"/>
    <col min="15109" max="15109" width="13.875" style="34" customWidth="1"/>
    <col min="15110" max="15110" width="0" style="34" hidden="1" customWidth="1"/>
    <col min="15111" max="15122" width="11.375" style="34" customWidth="1"/>
    <col min="15123" max="15123" width="8.625" style="34" bestFit="1" customWidth="1"/>
    <col min="15124" max="15124" width="9.5" style="34" customWidth="1"/>
    <col min="15125" max="15125" width="2.25" style="34" customWidth="1"/>
    <col min="15126" max="15126" width="12.375" style="34" customWidth="1"/>
    <col min="15127" max="15127" width="12.5" style="34" customWidth="1"/>
    <col min="15128" max="15358" width="9" style="34"/>
    <col min="15359" max="15359" width="2" style="34" customWidth="1"/>
    <col min="15360" max="15360" width="4.25" style="34" customWidth="1"/>
    <col min="15361" max="15361" width="19.25" style="34" customWidth="1"/>
    <col min="15362" max="15362" width="0" style="34" hidden="1" customWidth="1"/>
    <col min="15363" max="15363" width="24.875" style="34" customWidth="1"/>
    <col min="15364" max="15364" width="8" style="34" bestFit="1" customWidth="1"/>
    <col min="15365" max="15365" width="13.875" style="34" customWidth="1"/>
    <col min="15366" max="15366" width="0" style="34" hidden="1" customWidth="1"/>
    <col min="15367" max="15378" width="11.375" style="34" customWidth="1"/>
    <col min="15379" max="15379" width="8.625" style="34" bestFit="1" customWidth="1"/>
    <col min="15380" max="15380" width="9.5" style="34" customWidth="1"/>
    <col min="15381" max="15381" width="2.25" style="34" customWidth="1"/>
    <col min="15382" max="15382" width="12.375" style="34" customWidth="1"/>
    <col min="15383" max="15383" width="12.5" style="34" customWidth="1"/>
    <col min="15384" max="15614" width="9" style="34"/>
    <col min="15615" max="15615" width="2" style="34" customWidth="1"/>
    <col min="15616" max="15616" width="4.25" style="34" customWidth="1"/>
    <col min="15617" max="15617" width="19.25" style="34" customWidth="1"/>
    <col min="15618" max="15618" width="0" style="34" hidden="1" customWidth="1"/>
    <col min="15619" max="15619" width="24.875" style="34" customWidth="1"/>
    <col min="15620" max="15620" width="8" style="34" bestFit="1" customWidth="1"/>
    <col min="15621" max="15621" width="13.875" style="34" customWidth="1"/>
    <col min="15622" max="15622" width="0" style="34" hidden="1" customWidth="1"/>
    <col min="15623" max="15634" width="11.375" style="34" customWidth="1"/>
    <col min="15635" max="15635" width="8.625" style="34" bestFit="1" customWidth="1"/>
    <col min="15636" max="15636" width="9.5" style="34" customWidth="1"/>
    <col min="15637" max="15637" width="2.25" style="34" customWidth="1"/>
    <col min="15638" max="15638" width="12.375" style="34" customWidth="1"/>
    <col min="15639" max="15639" width="12.5" style="34" customWidth="1"/>
    <col min="15640" max="15870" width="9" style="34"/>
    <col min="15871" max="15871" width="2" style="34" customWidth="1"/>
    <col min="15872" max="15872" width="4.25" style="34" customWidth="1"/>
    <col min="15873" max="15873" width="19.25" style="34" customWidth="1"/>
    <col min="15874" max="15874" width="0" style="34" hidden="1" customWidth="1"/>
    <col min="15875" max="15875" width="24.875" style="34" customWidth="1"/>
    <col min="15876" max="15876" width="8" style="34" bestFit="1" customWidth="1"/>
    <col min="15877" max="15877" width="13.875" style="34" customWidth="1"/>
    <col min="15878" max="15878" width="0" style="34" hidden="1" customWidth="1"/>
    <col min="15879" max="15890" width="11.375" style="34" customWidth="1"/>
    <col min="15891" max="15891" width="8.625" style="34" bestFit="1" customWidth="1"/>
    <col min="15892" max="15892" width="9.5" style="34" customWidth="1"/>
    <col min="15893" max="15893" width="2.25" style="34" customWidth="1"/>
    <col min="15894" max="15894" width="12.375" style="34" customWidth="1"/>
    <col min="15895" max="15895" width="12.5" style="34" customWidth="1"/>
    <col min="15896" max="16126" width="9" style="34"/>
    <col min="16127" max="16127" width="2" style="34" customWidth="1"/>
    <col min="16128" max="16128" width="4.25" style="34" customWidth="1"/>
    <col min="16129" max="16129" width="19.25" style="34" customWidth="1"/>
    <col min="16130" max="16130" width="0" style="34" hidden="1" customWidth="1"/>
    <col min="16131" max="16131" width="24.875" style="34" customWidth="1"/>
    <col min="16132" max="16132" width="8" style="34" bestFit="1" customWidth="1"/>
    <col min="16133" max="16133" width="13.875" style="34" customWidth="1"/>
    <col min="16134" max="16134" width="0" style="34" hidden="1" customWidth="1"/>
    <col min="16135" max="16146" width="11.375" style="34" customWidth="1"/>
    <col min="16147" max="16147" width="8.625" style="34" bestFit="1" customWidth="1"/>
    <col min="16148" max="16148" width="9.5" style="34" customWidth="1"/>
    <col min="16149" max="16149" width="2.25" style="34" customWidth="1"/>
    <col min="16150" max="16150" width="12.375" style="34" customWidth="1"/>
    <col min="16151" max="16151" width="12.5" style="34" customWidth="1"/>
    <col min="16152" max="16384" width="9" style="34"/>
  </cols>
  <sheetData>
    <row r="1" spans="1:28" ht="20.25" customHeight="1">
      <c r="A1" s="264" t="s">
        <v>67</v>
      </c>
      <c r="B1" s="264"/>
    </row>
    <row r="2" spans="1:28" ht="13.5" customHeight="1">
      <c r="A2" s="56"/>
      <c r="B2" s="56"/>
    </row>
    <row r="3" spans="1:28" ht="24" customHeight="1">
      <c r="A3" s="265" t="s">
        <v>80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</row>
    <row r="4" spans="1:28" ht="22.5" customHeight="1">
      <c r="A4" s="45"/>
      <c r="B4" s="45"/>
      <c r="C4" s="45"/>
      <c r="D4" s="45"/>
      <c r="E4" s="57"/>
      <c r="F4" s="45"/>
      <c r="G4" s="270" t="s">
        <v>63</v>
      </c>
      <c r="H4" s="270"/>
      <c r="I4" s="270"/>
      <c r="J4" s="270"/>
      <c r="K4" s="270"/>
      <c r="L4" s="270"/>
      <c r="M4" s="270"/>
      <c r="N4" s="270"/>
      <c r="O4" s="270"/>
      <c r="P4" s="270"/>
      <c r="Q4" s="55"/>
      <c r="R4" s="55"/>
      <c r="S4" s="55"/>
      <c r="T4" s="55"/>
      <c r="U4" s="55"/>
      <c r="V4" s="55"/>
      <c r="W4" s="55"/>
      <c r="X4" s="269" t="s">
        <v>61</v>
      </c>
      <c r="Y4" s="269"/>
      <c r="Z4" s="269"/>
      <c r="AA4" s="269"/>
      <c r="AB4" s="269"/>
    </row>
    <row r="5" spans="1:28" ht="17.25" customHeight="1" thickBot="1">
      <c r="A5" s="57"/>
      <c r="B5" s="57"/>
      <c r="C5" s="57"/>
      <c r="D5" s="57"/>
      <c r="E5" s="57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s="35" customFormat="1" ht="30" customHeight="1" thickBot="1">
      <c r="A6" s="117" t="s">
        <v>0</v>
      </c>
      <c r="B6" s="221" t="s">
        <v>1</v>
      </c>
      <c r="C6" s="221" t="s">
        <v>2</v>
      </c>
      <c r="D6" s="221" t="s">
        <v>59</v>
      </c>
      <c r="E6" s="222" t="s">
        <v>85</v>
      </c>
      <c r="F6" s="222" t="s">
        <v>58</v>
      </c>
      <c r="G6" s="223" t="s">
        <v>81</v>
      </c>
      <c r="H6" s="224" t="s">
        <v>57</v>
      </c>
      <c r="I6" s="271" t="s">
        <v>82</v>
      </c>
      <c r="J6" s="272"/>
      <c r="K6" s="277" t="str">
        <f>'（別紙３）施設ごと金額積算単価'!E9</f>
        <v>夏季単価</v>
      </c>
      <c r="L6" s="278"/>
      <c r="M6" s="279" t="str">
        <f>'（別紙３）施設ごと金額積算単価'!G9</f>
        <v>その他季単価</v>
      </c>
      <c r="N6" s="272"/>
      <c r="O6" s="277" t="str">
        <f>'（別紙３）施設ごと金額積算単価'!I9</f>
        <v>夏季ピーク単価</v>
      </c>
      <c r="P6" s="278"/>
      <c r="Q6" s="277" t="str">
        <f>'（別紙３）施設ごと金額積算単価'!K9</f>
        <v>夏季昼間単価</v>
      </c>
      <c r="R6" s="278"/>
      <c r="S6" s="277" t="str">
        <f>'（別紙３）施設ごと金額積算単価'!M9</f>
        <v>他季昼間単価</v>
      </c>
      <c r="T6" s="278"/>
      <c r="U6" s="279" t="str">
        <f>'（別紙３）施設ごと金額積算単価'!O9</f>
        <v>夜間単価</v>
      </c>
      <c r="V6" s="272"/>
      <c r="W6" s="277" t="str">
        <f>'（別紙３）施設ごと金額積算単価'!Q9</f>
        <v>夏季平日単価</v>
      </c>
      <c r="X6" s="278"/>
      <c r="Y6" s="279" t="str">
        <f>'（別紙３）施設ごと金額積算単価'!S9</f>
        <v>他季平日単価</v>
      </c>
      <c r="Z6" s="272"/>
      <c r="AA6" s="277" t="str">
        <f>'（別紙３）施設ごと金額積算単価'!U9</f>
        <v>休日単価</v>
      </c>
      <c r="AB6" s="278"/>
    </row>
    <row r="7" spans="1:28" s="35" customFormat="1" ht="14.1" customHeight="1" thickBot="1">
      <c r="A7" s="284">
        <v>1</v>
      </c>
      <c r="B7" s="287" t="s">
        <v>56</v>
      </c>
      <c r="C7" s="188"/>
      <c r="D7" s="290" t="s">
        <v>54</v>
      </c>
      <c r="E7" s="293">
        <f>【対象施設実績一覧】!E8</f>
        <v>142</v>
      </c>
      <c r="F7" s="297">
        <f>【対象施設実績一覧】!G63</f>
        <v>0.38722212601657308</v>
      </c>
      <c r="G7" s="300">
        <f>SUM(J9+L9+N9+P9+R9+T9+V9+X9+Z9+AB9)</f>
        <v>10213046.68</v>
      </c>
      <c r="H7" s="189"/>
      <c r="I7" s="273" t="s">
        <v>83</v>
      </c>
      <c r="J7" s="275" t="s">
        <v>84</v>
      </c>
      <c r="K7" s="282" t="s">
        <v>83</v>
      </c>
      <c r="L7" s="225" t="s">
        <v>86</v>
      </c>
      <c r="M7" s="280" t="s">
        <v>83</v>
      </c>
      <c r="N7" s="226" t="s">
        <v>86</v>
      </c>
      <c r="O7" s="282" t="s">
        <v>83</v>
      </c>
      <c r="P7" s="225" t="s">
        <v>86</v>
      </c>
      <c r="Q7" s="282" t="s">
        <v>83</v>
      </c>
      <c r="R7" s="225" t="s">
        <v>86</v>
      </c>
      <c r="S7" s="282" t="s">
        <v>83</v>
      </c>
      <c r="T7" s="225" t="s">
        <v>86</v>
      </c>
      <c r="U7" s="280" t="s">
        <v>83</v>
      </c>
      <c r="V7" s="226" t="s">
        <v>86</v>
      </c>
      <c r="W7" s="282" t="s">
        <v>83</v>
      </c>
      <c r="X7" s="225" t="s">
        <v>86</v>
      </c>
      <c r="Y7" s="280" t="s">
        <v>83</v>
      </c>
      <c r="Z7" s="226" t="s">
        <v>86</v>
      </c>
      <c r="AA7" s="282" t="s">
        <v>83</v>
      </c>
      <c r="AB7" s="227" t="s">
        <v>86</v>
      </c>
    </row>
    <row r="8" spans="1:28" s="35" customFormat="1" ht="14.1" customHeight="1" thickBot="1">
      <c r="A8" s="285"/>
      <c r="B8" s="288"/>
      <c r="C8" s="41"/>
      <c r="D8" s="291"/>
      <c r="E8" s="294"/>
      <c r="F8" s="298"/>
      <c r="G8" s="301"/>
      <c r="H8" s="74"/>
      <c r="I8" s="274"/>
      <c r="J8" s="276"/>
      <c r="K8" s="283"/>
      <c r="L8" s="228"/>
      <c r="M8" s="281"/>
      <c r="N8" s="229"/>
      <c r="O8" s="283"/>
      <c r="P8" s="228">
        <v>17023</v>
      </c>
      <c r="Q8" s="283"/>
      <c r="R8" s="228">
        <f>22043+19420+21797</f>
        <v>63260</v>
      </c>
      <c r="S8" s="283"/>
      <c r="T8" s="228">
        <f>278579-22043-19420-21797</f>
        <v>215319</v>
      </c>
      <c r="U8" s="281"/>
      <c r="V8" s="229">
        <v>295886</v>
      </c>
      <c r="W8" s="283"/>
      <c r="X8" s="228"/>
      <c r="Y8" s="281"/>
      <c r="Z8" s="229"/>
      <c r="AA8" s="283"/>
      <c r="AB8" s="230"/>
    </row>
    <row r="9" spans="1:28" s="35" customFormat="1" ht="30" customHeight="1" thickBot="1">
      <c r="A9" s="286"/>
      <c r="B9" s="289"/>
      <c r="C9" s="190" t="s">
        <v>55</v>
      </c>
      <c r="D9" s="292"/>
      <c r="E9" s="295"/>
      <c r="F9" s="299"/>
      <c r="G9" s="302"/>
      <c r="H9" s="191">
        <f t="shared" ref="H9:H36" si="0">SUM(I9:T9)</f>
        <v>7166983.6999999993</v>
      </c>
      <c r="I9" s="217">
        <f>'（別紙３）施設ごと金額積算単価'!C11</f>
        <v>1510</v>
      </c>
      <c r="J9" s="199">
        <f>E7*I9*12*0.85</f>
        <v>2187084</v>
      </c>
      <c r="K9" s="208">
        <f>'（別紙３）施設ごと金額積算単価'!E11</f>
        <v>0</v>
      </c>
      <c r="L9" s="197">
        <f>K9*$L$8</f>
        <v>0</v>
      </c>
      <c r="M9" s="212">
        <f>'（別紙３）施設ごと金額積算単価'!G11</f>
        <v>0</v>
      </c>
      <c r="N9" s="205">
        <f>M9*$N$8</f>
        <v>0</v>
      </c>
      <c r="O9" s="208">
        <f>'（別紙３）施設ごと金額積算単価'!I11</f>
        <v>18.86</v>
      </c>
      <c r="P9" s="197">
        <f>O9*$P$8</f>
        <v>321053.77999999997</v>
      </c>
      <c r="Q9" s="208">
        <f>'（別紙３）施設ごと金額積算単価'!K11</f>
        <v>17.46</v>
      </c>
      <c r="R9" s="197">
        <f>Q9*$R$8</f>
        <v>1104519.6000000001</v>
      </c>
      <c r="S9" s="208">
        <f>'（別紙３）施設ごと金額積算単価'!M11</f>
        <v>16.5</v>
      </c>
      <c r="T9" s="197">
        <f>S9*$T$8</f>
        <v>3552763.5</v>
      </c>
      <c r="U9" s="212">
        <f>'（別紙３）施設ごと金額積算単価'!O11</f>
        <v>10.3</v>
      </c>
      <c r="V9" s="205">
        <f>U9*$V$8</f>
        <v>3047625.8000000003</v>
      </c>
      <c r="W9" s="208">
        <f>'（別紙３）施設ごと金額積算単価'!Q11</f>
        <v>0</v>
      </c>
      <c r="X9" s="197">
        <f>W9*$X$8</f>
        <v>0</v>
      </c>
      <c r="Y9" s="212">
        <f>'（別紙３）施設ごと金額積算単価'!S11</f>
        <v>0</v>
      </c>
      <c r="Z9" s="205">
        <f>Y9*$Z$8</f>
        <v>0</v>
      </c>
      <c r="AA9" s="208">
        <f>'（別紙３）施設ごと金額積算単価'!U11</f>
        <v>0</v>
      </c>
      <c r="AB9" s="197">
        <f>AA9*$AB$8</f>
        <v>0</v>
      </c>
    </row>
    <row r="10" spans="1:28" s="35" customFormat="1" ht="14.1" customHeight="1" thickBot="1">
      <c r="A10" s="284">
        <v>2</v>
      </c>
      <c r="B10" s="287" t="s">
        <v>53</v>
      </c>
      <c r="C10" s="188"/>
      <c r="D10" s="290" t="s">
        <v>52</v>
      </c>
      <c r="E10" s="293">
        <f>【対象施設実績一覧】!E9</f>
        <v>310</v>
      </c>
      <c r="F10" s="297">
        <f>【対象施設実績一覧】!G64</f>
        <v>0.37377563311592921</v>
      </c>
      <c r="G10" s="300">
        <f>SUM(J12+L12+N12+P12+R12+T12+V12+X12+Z12+AB12)</f>
        <v>20088792.300000001</v>
      </c>
      <c r="H10" s="189"/>
      <c r="I10" s="273" t="s">
        <v>83</v>
      </c>
      <c r="J10" s="275" t="s">
        <v>84</v>
      </c>
      <c r="K10" s="282" t="s">
        <v>83</v>
      </c>
      <c r="L10" s="225" t="s">
        <v>86</v>
      </c>
      <c r="M10" s="280" t="s">
        <v>83</v>
      </c>
      <c r="N10" s="226" t="s">
        <v>86</v>
      </c>
      <c r="O10" s="282" t="s">
        <v>83</v>
      </c>
      <c r="P10" s="225" t="s">
        <v>86</v>
      </c>
      <c r="Q10" s="282" t="s">
        <v>83</v>
      </c>
      <c r="R10" s="225" t="s">
        <v>86</v>
      </c>
      <c r="S10" s="282" t="s">
        <v>83</v>
      </c>
      <c r="T10" s="225" t="s">
        <v>86</v>
      </c>
      <c r="U10" s="280" t="s">
        <v>83</v>
      </c>
      <c r="V10" s="226" t="s">
        <v>86</v>
      </c>
      <c r="W10" s="282" t="s">
        <v>83</v>
      </c>
      <c r="X10" s="225" t="s">
        <v>86</v>
      </c>
      <c r="Y10" s="280" t="s">
        <v>83</v>
      </c>
      <c r="Z10" s="226" t="s">
        <v>86</v>
      </c>
      <c r="AA10" s="282" t="s">
        <v>83</v>
      </c>
      <c r="AB10" s="227" t="s">
        <v>86</v>
      </c>
    </row>
    <row r="11" spans="1:28" s="35" customFormat="1" ht="14.1" customHeight="1" thickBot="1">
      <c r="A11" s="285"/>
      <c r="B11" s="288"/>
      <c r="C11" s="41"/>
      <c r="D11" s="291"/>
      <c r="E11" s="294"/>
      <c r="F11" s="298"/>
      <c r="G11" s="301"/>
      <c r="H11" s="74"/>
      <c r="I11" s="274"/>
      <c r="J11" s="276"/>
      <c r="K11" s="283"/>
      <c r="L11" s="228"/>
      <c r="M11" s="281"/>
      <c r="N11" s="229"/>
      <c r="O11" s="283"/>
      <c r="P11" s="228"/>
      <c r="Q11" s="283"/>
      <c r="R11" s="228"/>
      <c r="S11" s="283"/>
      <c r="T11" s="228"/>
      <c r="U11" s="281"/>
      <c r="V11" s="229"/>
      <c r="W11" s="283"/>
      <c r="X11" s="228">
        <v>164030</v>
      </c>
      <c r="Y11" s="281"/>
      <c r="Z11" s="229">
        <v>548960</v>
      </c>
      <c r="AA11" s="283"/>
      <c r="AB11" s="228">
        <v>367210</v>
      </c>
    </row>
    <row r="12" spans="1:28" s="35" customFormat="1" ht="30" customHeight="1" thickBot="1">
      <c r="A12" s="286"/>
      <c r="B12" s="289"/>
      <c r="C12" s="190" t="s">
        <v>50</v>
      </c>
      <c r="D12" s="292"/>
      <c r="E12" s="295"/>
      <c r="F12" s="299"/>
      <c r="G12" s="302"/>
      <c r="H12" s="191">
        <f t="shared" si="0"/>
        <v>4776130</v>
      </c>
      <c r="I12" s="217">
        <f>'（別紙３）施設ごと金額積算単価'!C12</f>
        <v>1510</v>
      </c>
      <c r="J12" s="199">
        <f>E10*I12*12*0.85</f>
        <v>4774620</v>
      </c>
      <c r="K12" s="208"/>
      <c r="L12" s="203">
        <f>K12*$L$11</f>
        <v>0</v>
      </c>
      <c r="M12" s="212">
        <f>'（別紙３）施設ごと金額積算単価'!G12</f>
        <v>0</v>
      </c>
      <c r="N12" s="205">
        <f>M12*$N$11</f>
        <v>0</v>
      </c>
      <c r="O12" s="208">
        <f>'（別紙３）施設ごと金額積算単価'!I12</f>
        <v>0</v>
      </c>
      <c r="P12" s="197">
        <f>O12*$P$11</f>
        <v>0</v>
      </c>
      <c r="Q12" s="208">
        <f>'（別紙３）施設ごと金額積算単価'!K12</f>
        <v>0</v>
      </c>
      <c r="R12" s="197">
        <f>Q12*$R$11</f>
        <v>0</v>
      </c>
      <c r="S12" s="208">
        <f>'（別紙３）施設ごと金額積算単価'!M12</f>
        <v>0</v>
      </c>
      <c r="T12" s="197">
        <f>S12*$T$11</f>
        <v>0</v>
      </c>
      <c r="U12" s="212">
        <f>'（別紙３）施設ごと金額積算単価'!O12</f>
        <v>0</v>
      </c>
      <c r="V12" s="205">
        <f>U12*$V$11</f>
        <v>0</v>
      </c>
      <c r="W12" s="208">
        <f>'（別紙３）施設ごと金額積算単価'!Q12</f>
        <v>16.489999999999998</v>
      </c>
      <c r="X12" s="197">
        <f>W12*$X$11</f>
        <v>2704854.6999999997</v>
      </c>
      <c r="Y12" s="212">
        <f>'（別紙３）施設ごと金額積算単価'!S12</f>
        <v>15.21</v>
      </c>
      <c r="Z12" s="205">
        <f>Y12*$Z$11</f>
        <v>8349681.6000000006</v>
      </c>
      <c r="AA12" s="208">
        <f>'（別紙３）施設ごと金額積算単価'!U12</f>
        <v>11.6</v>
      </c>
      <c r="AB12" s="197">
        <f>AA12*$AB$11</f>
        <v>4259636</v>
      </c>
    </row>
    <row r="13" spans="1:28" s="35" customFormat="1" ht="14.1" customHeight="1" thickBot="1">
      <c r="A13" s="285">
        <v>3</v>
      </c>
      <c r="B13" s="288" t="s">
        <v>51</v>
      </c>
      <c r="C13" s="76"/>
      <c r="D13" s="291" t="s">
        <v>49</v>
      </c>
      <c r="E13" s="294">
        <f>【対象施設実績一覧】!E10</f>
        <v>375</v>
      </c>
      <c r="F13" s="298">
        <f>【対象施設実績一覧】!G65</f>
        <v>0.40927049180327874</v>
      </c>
      <c r="G13" s="301">
        <f>SUM(J15+L15+N15+P15+R15+T15+V15+X15+Z15+AB15)</f>
        <v>25713212.800000001</v>
      </c>
      <c r="H13" s="187"/>
      <c r="I13" s="296" t="s">
        <v>83</v>
      </c>
      <c r="J13" s="304" t="s">
        <v>84</v>
      </c>
      <c r="K13" s="296" t="s">
        <v>83</v>
      </c>
      <c r="L13" s="231" t="s">
        <v>86</v>
      </c>
      <c r="M13" s="280" t="s">
        <v>83</v>
      </c>
      <c r="N13" s="232" t="s">
        <v>86</v>
      </c>
      <c r="O13" s="282" t="s">
        <v>83</v>
      </c>
      <c r="P13" s="231" t="s">
        <v>86</v>
      </c>
      <c r="Q13" s="282" t="s">
        <v>83</v>
      </c>
      <c r="R13" s="231" t="s">
        <v>86</v>
      </c>
      <c r="S13" s="282" t="s">
        <v>83</v>
      </c>
      <c r="T13" s="231" t="s">
        <v>86</v>
      </c>
      <c r="U13" s="280" t="s">
        <v>83</v>
      </c>
      <c r="V13" s="232" t="s">
        <v>86</v>
      </c>
      <c r="W13" s="282" t="s">
        <v>83</v>
      </c>
      <c r="X13" s="231" t="s">
        <v>86</v>
      </c>
      <c r="Y13" s="280" t="s">
        <v>83</v>
      </c>
      <c r="Z13" s="232" t="s">
        <v>86</v>
      </c>
      <c r="AA13" s="296" t="s">
        <v>83</v>
      </c>
      <c r="AB13" s="233" t="s">
        <v>86</v>
      </c>
    </row>
    <row r="14" spans="1:28" s="35" customFormat="1" ht="14.1" customHeight="1" thickBot="1">
      <c r="A14" s="285"/>
      <c r="B14" s="288"/>
      <c r="C14" s="41"/>
      <c r="D14" s="291"/>
      <c r="E14" s="294"/>
      <c r="F14" s="298"/>
      <c r="G14" s="301"/>
      <c r="H14" s="74"/>
      <c r="I14" s="303"/>
      <c r="J14" s="305"/>
      <c r="K14" s="283"/>
      <c r="L14" s="228">
        <f>116100+150310+106490</f>
        <v>372900</v>
      </c>
      <c r="M14" s="281"/>
      <c r="N14" s="229">
        <f>1403540-116100-150310-106490</f>
        <v>1030640</v>
      </c>
      <c r="O14" s="283"/>
      <c r="P14" s="228"/>
      <c r="Q14" s="283"/>
      <c r="R14" s="228"/>
      <c r="S14" s="283"/>
      <c r="T14" s="228"/>
      <c r="U14" s="281"/>
      <c r="V14" s="229"/>
      <c r="W14" s="283"/>
      <c r="X14" s="228"/>
      <c r="Y14" s="281"/>
      <c r="Z14" s="229"/>
      <c r="AA14" s="283"/>
      <c r="AB14" s="230"/>
    </row>
    <row r="15" spans="1:28" s="35" customFormat="1" ht="30" customHeight="1" thickBot="1">
      <c r="A15" s="285"/>
      <c r="B15" s="288"/>
      <c r="C15" s="152" t="s">
        <v>50</v>
      </c>
      <c r="D15" s="291"/>
      <c r="E15" s="294"/>
      <c r="F15" s="298"/>
      <c r="G15" s="301"/>
      <c r="H15" s="196">
        <f t="shared" si="0"/>
        <v>25715408.030000001</v>
      </c>
      <c r="I15" s="218">
        <f>'（別紙３）施設ごと金額積算単価'!C13</f>
        <v>2170</v>
      </c>
      <c r="J15" s="200">
        <f>E13*I15*12*0.85</f>
        <v>8300250</v>
      </c>
      <c r="K15" s="209">
        <f>'（別紙３）施設ごと金額積算単価'!E13</f>
        <v>13.06</v>
      </c>
      <c r="L15" s="204">
        <f>K15*$L$14</f>
        <v>4870074</v>
      </c>
      <c r="M15" s="213">
        <f>'（別紙３）施設ごと金額積算単価'!G13</f>
        <v>12.17</v>
      </c>
      <c r="N15" s="206">
        <f>M15*$N$14</f>
        <v>12542888.800000001</v>
      </c>
      <c r="O15" s="209">
        <f>'（別紙３）施設ごと金額積算単価'!I13</f>
        <v>0</v>
      </c>
      <c r="P15" s="198">
        <f>O15*$P$14</f>
        <v>0</v>
      </c>
      <c r="Q15" s="209">
        <f>'（別紙３）施設ごと金額積算単価'!K13</f>
        <v>0</v>
      </c>
      <c r="R15" s="198">
        <f>Q15*$R$14</f>
        <v>0</v>
      </c>
      <c r="S15" s="209">
        <f>'（別紙３）施設ごと金額積算単価'!M13</f>
        <v>0</v>
      </c>
      <c r="T15" s="198">
        <f>S15*$T$14</f>
        <v>0</v>
      </c>
      <c r="U15" s="213">
        <f>'（別紙３）施設ごと金額積算単価'!O13</f>
        <v>0</v>
      </c>
      <c r="V15" s="206">
        <f>U15*$V$14</f>
        <v>0</v>
      </c>
      <c r="W15" s="209">
        <f>'（別紙３）施設ごと金額積算単価'!Q13</f>
        <v>0</v>
      </c>
      <c r="X15" s="198">
        <f>W15*$X$14</f>
        <v>0</v>
      </c>
      <c r="Y15" s="213">
        <f>'（別紙３）施設ごと金額積算単価'!S13</f>
        <v>0</v>
      </c>
      <c r="Z15" s="206">
        <f>Y15*$Z$14</f>
        <v>0</v>
      </c>
      <c r="AA15" s="209">
        <f>'（別紙３）施設ごと金額積算単価'!U13</f>
        <v>0</v>
      </c>
      <c r="AB15" s="198">
        <f>AA15*$AB$14</f>
        <v>0</v>
      </c>
    </row>
    <row r="16" spans="1:28" s="35" customFormat="1" ht="14.1" customHeight="1" thickBot="1">
      <c r="A16" s="284">
        <v>4</v>
      </c>
      <c r="B16" s="287" t="s">
        <v>48</v>
      </c>
      <c r="C16" s="188"/>
      <c r="D16" s="290" t="s">
        <v>47</v>
      </c>
      <c r="E16" s="293">
        <f>【対象施設実績一覧】!E11</f>
        <v>112</v>
      </c>
      <c r="F16" s="297">
        <f>【対象施設実績一覧】!G66</f>
        <v>0.52004862737444701</v>
      </c>
      <c r="G16" s="300">
        <f>SUM(J18+L18+N18+P18+R18+T18+V18+X18+Z18+AB18)</f>
        <v>9266132.620000001</v>
      </c>
      <c r="H16" s="189"/>
      <c r="I16" s="282" t="s">
        <v>83</v>
      </c>
      <c r="J16" s="306" t="s">
        <v>84</v>
      </c>
      <c r="K16" s="282" t="s">
        <v>83</v>
      </c>
      <c r="L16" s="225" t="s">
        <v>86</v>
      </c>
      <c r="M16" s="280" t="s">
        <v>83</v>
      </c>
      <c r="N16" s="226" t="s">
        <v>86</v>
      </c>
      <c r="O16" s="282" t="s">
        <v>83</v>
      </c>
      <c r="P16" s="225" t="s">
        <v>86</v>
      </c>
      <c r="Q16" s="282" t="s">
        <v>83</v>
      </c>
      <c r="R16" s="225" t="s">
        <v>86</v>
      </c>
      <c r="S16" s="282" t="s">
        <v>83</v>
      </c>
      <c r="T16" s="225" t="s">
        <v>86</v>
      </c>
      <c r="U16" s="280" t="s">
        <v>83</v>
      </c>
      <c r="V16" s="226" t="s">
        <v>86</v>
      </c>
      <c r="W16" s="282" t="s">
        <v>83</v>
      </c>
      <c r="X16" s="225" t="s">
        <v>86</v>
      </c>
      <c r="Y16" s="280" t="s">
        <v>83</v>
      </c>
      <c r="Z16" s="226" t="s">
        <v>86</v>
      </c>
      <c r="AA16" s="282" t="s">
        <v>83</v>
      </c>
      <c r="AB16" s="227" t="s">
        <v>86</v>
      </c>
    </row>
    <row r="17" spans="1:28" s="35" customFormat="1" ht="14.1" customHeight="1" thickBot="1">
      <c r="A17" s="285"/>
      <c r="B17" s="288"/>
      <c r="C17" s="41"/>
      <c r="D17" s="291"/>
      <c r="E17" s="294"/>
      <c r="F17" s="298"/>
      <c r="G17" s="301"/>
      <c r="H17" s="74"/>
      <c r="I17" s="303"/>
      <c r="J17" s="305"/>
      <c r="K17" s="283"/>
      <c r="L17" s="228">
        <f>27170+36454+37902</f>
        <v>101526</v>
      </c>
      <c r="M17" s="281"/>
      <c r="N17" s="229">
        <f>522974-27170-36454-37902</f>
        <v>421448</v>
      </c>
      <c r="O17" s="283"/>
      <c r="P17" s="228"/>
      <c r="Q17" s="283"/>
      <c r="R17" s="228"/>
      <c r="S17" s="283"/>
      <c r="T17" s="228"/>
      <c r="U17" s="281"/>
      <c r="V17" s="229"/>
      <c r="W17" s="283"/>
      <c r="X17" s="228"/>
      <c r="Y17" s="281"/>
      <c r="Z17" s="229"/>
      <c r="AA17" s="283"/>
      <c r="AB17" s="230"/>
    </row>
    <row r="18" spans="1:28" s="35" customFormat="1" ht="30" customHeight="1" thickBot="1">
      <c r="A18" s="286"/>
      <c r="B18" s="289"/>
      <c r="C18" s="190" t="s">
        <v>44</v>
      </c>
      <c r="D18" s="292"/>
      <c r="E18" s="295"/>
      <c r="F18" s="299"/>
      <c r="G18" s="302"/>
      <c r="H18" s="191">
        <f t="shared" si="0"/>
        <v>9267672.120000001</v>
      </c>
      <c r="I18" s="217">
        <f>'（別紙３）施設ごと金額積算単価'!C14</f>
        <v>1510</v>
      </c>
      <c r="J18" s="199">
        <f>E16*I18*12*0.85</f>
        <v>1725024</v>
      </c>
      <c r="K18" s="208">
        <f>'（別紙３）施設ごと金額積算単価'!E14</f>
        <v>15.29</v>
      </c>
      <c r="L18" s="203">
        <f>K18*L17</f>
        <v>1552332.5399999998</v>
      </c>
      <c r="M18" s="212">
        <f>'（別紙３）施設ごと金額積算単価'!G14</f>
        <v>14.21</v>
      </c>
      <c r="N18" s="205">
        <f>M18*$N$17</f>
        <v>5988776.0800000001</v>
      </c>
      <c r="O18" s="208">
        <f>'（別紙３）施設ごと金額積算単価'!I14</f>
        <v>0</v>
      </c>
      <c r="P18" s="197">
        <f>O18*$P$17</f>
        <v>0</v>
      </c>
      <c r="Q18" s="208">
        <f>'（別紙３）施設ごと金額積算単価'!K14</f>
        <v>0</v>
      </c>
      <c r="R18" s="197">
        <f>Q18*$R$17</f>
        <v>0</v>
      </c>
      <c r="S18" s="208">
        <f>'（別紙３）施設ごと金額積算単価'!M14</f>
        <v>0</v>
      </c>
      <c r="T18" s="197">
        <f>S18*$T$17</f>
        <v>0</v>
      </c>
      <c r="U18" s="212">
        <f>'（別紙３）施設ごと金額積算単価'!O14</f>
        <v>0</v>
      </c>
      <c r="V18" s="205">
        <f>U18*$V$17</f>
        <v>0</v>
      </c>
      <c r="W18" s="208">
        <f>'（別紙３）施設ごと金額積算単価'!Q14</f>
        <v>0</v>
      </c>
      <c r="X18" s="197">
        <f>W18*$X$17</f>
        <v>0</v>
      </c>
      <c r="Y18" s="212">
        <f>'（別紙３）施設ごと金額積算単価'!S14</f>
        <v>0</v>
      </c>
      <c r="Z18" s="205">
        <f>Y18*$Z$17</f>
        <v>0</v>
      </c>
      <c r="AA18" s="208">
        <f>'（別紙３）施設ごと金額積算単価'!U14</f>
        <v>0</v>
      </c>
      <c r="AB18" s="197">
        <f>AA18*$AB$17</f>
        <v>0</v>
      </c>
    </row>
    <row r="19" spans="1:28" s="35" customFormat="1" ht="14.1" customHeight="1" thickBot="1">
      <c r="A19" s="285">
        <v>5</v>
      </c>
      <c r="B19" s="288" t="s">
        <v>46</v>
      </c>
      <c r="C19" s="76"/>
      <c r="D19" s="291" t="s">
        <v>43</v>
      </c>
      <c r="E19" s="294">
        <f>【対象施設実績一覧】!E12</f>
        <v>740</v>
      </c>
      <c r="F19" s="298">
        <f>【対象施設実績一覧】!G67</f>
        <v>0.49973846797617288</v>
      </c>
      <c r="G19" s="301">
        <f>SUM(J21+L21+N21+P21+R21+T21+V21+X21+Z21+AB21)</f>
        <v>56037065.600000001</v>
      </c>
      <c r="H19" s="187"/>
      <c r="I19" s="296" t="s">
        <v>83</v>
      </c>
      <c r="J19" s="304" t="s">
        <v>84</v>
      </c>
      <c r="K19" s="296" t="s">
        <v>83</v>
      </c>
      <c r="L19" s="231" t="s">
        <v>86</v>
      </c>
      <c r="M19" s="280" t="s">
        <v>83</v>
      </c>
      <c r="N19" s="232" t="s">
        <v>86</v>
      </c>
      <c r="O19" s="282" t="s">
        <v>83</v>
      </c>
      <c r="P19" s="231" t="s">
        <v>86</v>
      </c>
      <c r="Q19" s="282" t="s">
        <v>83</v>
      </c>
      <c r="R19" s="231" t="s">
        <v>86</v>
      </c>
      <c r="S19" s="282" t="s">
        <v>83</v>
      </c>
      <c r="T19" s="231" t="s">
        <v>86</v>
      </c>
      <c r="U19" s="280" t="s">
        <v>83</v>
      </c>
      <c r="V19" s="232" t="s">
        <v>86</v>
      </c>
      <c r="W19" s="282" t="s">
        <v>83</v>
      </c>
      <c r="X19" s="231" t="s">
        <v>86</v>
      </c>
      <c r="Y19" s="280" t="s">
        <v>83</v>
      </c>
      <c r="Z19" s="232" t="s">
        <v>86</v>
      </c>
      <c r="AA19" s="296" t="s">
        <v>83</v>
      </c>
      <c r="AB19" s="233" t="s">
        <v>86</v>
      </c>
    </row>
    <row r="20" spans="1:28" s="35" customFormat="1" ht="14.1" customHeight="1" thickBot="1">
      <c r="A20" s="285"/>
      <c r="B20" s="288"/>
      <c r="C20" s="41"/>
      <c r="D20" s="291"/>
      <c r="E20" s="294"/>
      <c r="F20" s="298"/>
      <c r="G20" s="301"/>
      <c r="H20" s="74"/>
      <c r="I20" s="303"/>
      <c r="J20" s="305"/>
      <c r="K20" s="283"/>
      <c r="L20" s="228"/>
      <c r="M20" s="281"/>
      <c r="N20" s="229"/>
      <c r="O20" s="283"/>
      <c r="P20" s="228">
        <v>105060</v>
      </c>
      <c r="Q20" s="283"/>
      <c r="R20" s="228">
        <f>105110+132440+106300</f>
        <v>343850</v>
      </c>
      <c r="S20" s="283"/>
      <c r="T20" s="228">
        <f>1677970-105110-132440-106300</f>
        <v>1334120</v>
      </c>
      <c r="U20" s="281"/>
      <c r="V20" s="229">
        <v>1421510</v>
      </c>
      <c r="W20" s="283"/>
      <c r="X20" s="228"/>
      <c r="Y20" s="281"/>
      <c r="Z20" s="229"/>
      <c r="AA20" s="283"/>
      <c r="AB20" s="230"/>
    </row>
    <row r="21" spans="1:28" s="35" customFormat="1" ht="30" customHeight="1" thickBot="1">
      <c r="A21" s="285"/>
      <c r="B21" s="288"/>
      <c r="C21" s="152" t="s">
        <v>44</v>
      </c>
      <c r="D21" s="291"/>
      <c r="E21" s="294"/>
      <c r="F21" s="298"/>
      <c r="G21" s="301"/>
      <c r="H21" s="196">
        <f t="shared" si="0"/>
        <v>41397075.420000002</v>
      </c>
      <c r="I21" s="218">
        <f>'（別紙３）施設ごと金額積算単価'!C15</f>
        <v>1510</v>
      </c>
      <c r="J21" s="200">
        <f>E19*I21*12*0.85</f>
        <v>11397480</v>
      </c>
      <c r="K21" s="209">
        <f>'（別紙３）施設ごと金額積算単価'!E15</f>
        <v>0</v>
      </c>
      <c r="L21" s="204">
        <f>K21*$L$20</f>
        <v>0</v>
      </c>
      <c r="M21" s="213">
        <f>'（別紙３）施設ごと金額積算単価'!G15</f>
        <v>0</v>
      </c>
      <c r="N21" s="206">
        <f>M21*$N$20</f>
        <v>0</v>
      </c>
      <c r="O21" s="209">
        <f>'（別紙３）施設ごと金額積算単価'!I15</f>
        <v>18.86</v>
      </c>
      <c r="P21" s="198">
        <f>O21*$P$20</f>
        <v>1981431.5999999999</v>
      </c>
      <c r="Q21" s="209">
        <f>'（別紙３）施設ごと金額積算単価'!K15</f>
        <v>17.46</v>
      </c>
      <c r="R21" s="198">
        <f>Q21*$R$20</f>
        <v>6003621</v>
      </c>
      <c r="S21" s="209">
        <f>'（別紙３）施設ごと金額積算単価'!M15</f>
        <v>16.5</v>
      </c>
      <c r="T21" s="198">
        <f>S21*$T$20</f>
        <v>22012980</v>
      </c>
      <c r="U21" s="213">
        <f>'（別紙３）施設ごと金額積算単価'!O15</f>
        <v>10.3</v>
      </c>
      <c r="V21" s="206">
        <f>U21*$V$20</f>
        <v>14641553.000000002</v>
      </c>
      <c r="W21" s="209">
        <f>'（別紙３）施設ごと金額積算単価'!Q15</f>
        <v>0</v>
      </c>
      <c r="X21" s="198">
        <f>W21*$X$20</f>
        <v>0</v>
      </c>
      <c r="Y21" s="213">
        <f>'（別紙３）施設ごと金額積算単価'!S15</f>
        <v>0</v>
      </c>
      <c r="Z21" s="206">
        <f>Y21*$Z$20</f>
        <v>0</v>
      </c>
      <c r="AA21" s="209">
        <f>'（別紙３）施設ごと金額積算単価'!U15</f>
        <v>0</v>
      </c>
      <c r="AB21" s="198">
        <f>AA21*$AB$20</f>
        <v>0</v>
      </c>
    </row>
    <row r="22" spans="1:28" s="35" customFormat="1" ht="14.1" customHeight="1" thickBot="1">
      <c r="A22" s="284">
        <v>6</v>
      </c>
      <c r="B22" s="287" t="s">
        <v>45</v>
      </c>
      <c r="C22" s="188"/>
      <c r="D22" s="290" t="s">
        <v>43</v>
      </c>
      <c r="E22" s="293">
        <f>【対象施設実績一覧】!E13</f>
        <v>30</v>
      </c>
      <c r="F22" s="297">
        <f>【対象施設実績一覧】!G68</f>
        <v>0.34495673952641165</v>
      </c>
      <c r="G22" s="300">
        <f>SUM(J24+L24+N24+P24+R24+T24+V24+X24+Z24+AB24)</f>
        <v>1717320.12</v>
      </c>
      <c r="H22" s="189"/>
      <c r="I22" s="282" t="s">
        <v>83</v>
      </c>
      <c r="J22" s="306" t="s">
        <v>84</v>
      </c>
      <c r="K22" s="282" t="s">
        <v>83</v>
      </c>
      <c r="L22" s="225" t="s">
        <v>86</v>
      </c>
      <c r="M22" s="280" t="s">
        <v>83</v>
      </c>
      <c r="N22" s="226" t="s">
        <v>86</v>
      </c>
      <c r="O22" s="282" t="s">
        <v>83</v>
      </c>
      <c r="P22" s="225" t="s">
        <v>86</v>
      </c>
      <c r="Q22" s="282" t="s">
        <v>83</v>
      </c>
      <c r="R22" s="225" t="s">
        <v>86</v>
      </c>
      <c r="S22" s="282" t="s">
        <v>83</v>
      </c>
      <c r="T22" s="225" t="s">
        <v>86</v>
      </c>
      <c r="U22" s="280" t="s">
        <v>83</v>
      </c>
      <c r="V22" s="226" t="s">
        <v>86</v>
      </c>
      <c r="W22" s="282" t="s">
        <v>83</v>
      </c>
      <c r="X22" s="225" t="s">
        <v>86</v>
      </c>
      <c r="Y22" s="280" t="s">
        <v>83</v>
      </c>
      <c r="Z22" s="226" t="s">
        <v>86</v>
      </c>
      <c r="AA22" s="282" t="s">
        <v>83</v>
      </c>
      <c r="AB22" s="227" t="s">
        <v>86</v>
      </c>
    </row>
    <row r="23" spans="1:28" s="35" customFormat="1" ht="14.1" customHeight="1" thickBot="1">
      <c r="A23" s="285"/>
      <c r="B23" s="288"/>
      <c r="C23" s="41"/>
      <c r="D23" s="291"/>
      <c r="E23" s="294"/>
      <c r="F23" s="298"/>
      <c r="G23" s="301"/>
      <c r="H23" s="74"/>
      <c r="I23" s="303"/>
      <c r="J23" s="305"/>
      <c r="K23" s="283"/>
      <c r="L23" s="228">
        <f>12556+12450+13052</f>
        <v>38058</v>
      </c>
      <c r="M23" s="281"/>
      <c r="N23" s="229">
        <f>94583-12556-12450-13052</f>
        <v>56525</v>
      </c>
      <c r="O23" s="283"/>
      <c r="P23" s="228"/>
      <c r="Q23" s="283"/>
      <c r="R23" s="228"/>
      <c r="S23" s="283"/>
      <c r="T23" s="228"/>
      <c r="U23" s="281"/>
      <c r="V23" s="229"/>
      <c r="W23" s="283"/>
      <c r="X23" s="228"/>
      <c r="Y23" s="281"/>
      <c r="Z23" s="229"/>
      <c r="AA23" s="283"/>
      <c r="AB23" s="230"/>
    </row>
    <row r="24" spans="1:28" s="35" customFormat="1" ht="30" customHeight="1" thickBot="1">
      <c r="A24" s="286"/>
      <c r="B24" s="289"/>
      <c r="C24" s="190" t="s">
        <v>44</v>
      </c>
      <c r="D24" s="292"/>
      <c r="E24" s="295"/>
      <c r="F24" s="299"/>
      <c r="G24" s="302"/>
      <c r="H24" s="191">
        <f t="shared" si="0"/>
        <v>1718548.87</v>
      </c>
      <c r="I24" s="217">
        <f>'（別紙３）施設ごと金額積算単価'!C16</f>
        <v>1200</v>
      </c>
      <c r="J24" s="199">
        <f>E22*I24*12*0.85</f>
        <v>367200</v>
      </c>
      <c r="K24" s="208">
        <f>'（別紙３）施設ごと金額積算単価'!E16</f>
        <v>14.89</v>
      </c>
      <c r="L24" s="203">
        <f>K24*$L$23</f>
        <v>566683.62</v>
      </c>
      <c r="M24" s="212">
        <f>'（別紙３）施設ごと金額積算単価'!G16</f>
        <v>13.86</v>
      </c>
      <c r="N24" s="205">
        <f>M24*$N$23</f>
        <v>783436.5</v>
      </c>
      <c r="O24" s="208">
        <f>'（別紙３）施設ごと金額積算単価'!I16</f>
        <v>0</v>
      </c>
      <c r="P24" s="197">
        <f>O24*$P$23</f>
        <v>0</v>
      </c>
      <c r="Q24" s="208">
        <f>'（別紙３）施設ごと金額積算単価'!K16</f>
        <v>0</v>
      </c>
      <c r="R24" s="197">
        <f>Q24*$R$23</f>
        <v>0</v>
      </c>
      <c r="S24" s="208">
        <f>'（別紙３）施設ごと金額積算単価'!M16</f>
        <v>0</v>
      </c>
      <c r="T24" s="197">
        <f>S24*$T$23</f>
        <v>0</v>
      </c>
      <c r="U24" s="212">
        <f>'（別紙３）施設ごと金額積算単価'!O16</f>
        <v>0</v>
      </c>
      <c r="V24" s="205">
        <f>U24*$V$23</f>
        <v>0</v>
      </c>
      <c r="W24" s="208">
        <f>'（別紙３）施設ごと金額積算単価'!Q16</f>
        <v>0</v>
      </c>
      <c r="X24" s="197">
        <f>W24*$X$23</f>
        <v>0</v>
      </c>
      <c r="Y24" s="212">
        <f>'（別紙３）施設ごと金額積算単価'!S16</f>
        <v>0</v>
      </c>
      <c r="Z24" s="205">
        <f>Y24*$Z$23</f>
        <v>0</v>
      </c>
      <c r="AA24" s="208">
        <f>'（別紙３）施設ごと金額積算単価'!U16</f>
        <v>0</v>
      </c>
      <c r="AB24" s="197">
        <f>AA24*$AB$23</f>
        <v>0</v>
      </c>
    </row>
    <row r="25" spans="1:28" s="35" customFormat="1" ht="14.1" customHeight="1" thickBot="1">
      <c r="A25" s="285">
        <v>7</v>
      </c>
      <c r="B25" s="288" t="s">
        <v>42</v>
      </c>
      <c r="C25" s="76"/>
      <c r="D25" s="291" t="s">
        <v>40</v>
      </c>
      <c r="E25" s="294">
        <f>【対象施設実績一覧】!E14</f>
        <v>68</v>
      </c>
      <c r="F25" s="298">
        <f>【対象施設実績一覧】!G69</f>
        <v>0.19020545376620593</v>
      </c>
      <c r="G25" s="301">
        <f>SUM(J27+L27+N27+P27+R27+T27+V27+X27+Z27+AB27)</f>
        <v>2488645.1999999997</v>
      </c>
      <c r="H25" s="187"/>
      <c r="I25" s="296" t="s">
        <v>83</v>
      </c>
      <c r="J25" s="304" t="s">
        <v>84</v>
      </c>
      <c r="K25" s="296" t="s">
        <v>83</v>
      </c>
      <c r="L25" s="231" t="s">
        <v>86</v>
      </c>
      <c r="M25" s="280" t="s">
        <v>83</v>
      </c>
      <c r="N25" s="232" t="s">
        <v>86</v>
      </c>
      <c r="O25" s="282" t="s">
        <v>83</v>
      </c>
      <c r="P25" s="231" t="s">
        <v>86</v>
      </c>
      <c r="Q25" s="282" t="s">
        <v>83</v>
      </c>
      <c r="R25" s="231" t="s">
        <v>86</v>
      </c>
      <c r="S25" s="282" t="s">
        <v>83</v>
      </c>
      <c r="T25" s="231" t="s">
        <v>86</v>
      </c>
      <c r="U25" s="280" t="s">
        <v>83</v>
      </c>
      <c r="V25" s="232" t="s">
        <v>86</v>
      </c>
      <c r="W25" s="282" t="s">
        <v>83</v>
      </c>
      <c r="X25" s="231" t="s">
        <v>86</v>
      </c>
      <c r="Y25" s="280" t="s">
        <v>83</v>
      </c>
      <c r="Z25" s="232" t="s">
        <v>86</v>
      </c>
      <c r="AA25" s="296" t="s">
        <v>83</v>
      </c>
      <c r="AB25" s="233" t="s">
        <v>86</v>
      </c>
    </row>
    <row r="26" spans="1:28" s="35" customFormat="1" ht="14.1" customHeight="1" thickBot="1">
      <c r="A26" s="285"/>
      <c r="B26" s="288"/>
      <c r="C26" s="41"/>
      <c r="D26" s="291"/>
      <c r="E26" s="294"/>
      <c r="F26" s="298"/>
      <c r="G26" s="301"/>
      <c r="H26" s="74"/>
      <c r="I26" s="303"/>
      <c r="J26" s="305"/>
      <c r="K26" s="283"/>
      <c r="L26" s="228"/>
      <c r="M26" s="281"/>
      <c r="N26" s="229"/>
      <c r="O26" s="283"/>
      <c r="P26" s="228">
        <v>2388</v>
      </c>
      <c r="Q26" s="283"/>
      <c r="R26" s="228">
        <v>7922</v>
      </c>
      <c r="S26" s="283"/>
      <c r="T26" s="228">
        <v>52426</v>
      </c>
      <c r="U26" s="281"/>
      <c r="V26" s="229">
        <v>38148</v>
      </c>
      <c r="W26" s="283"/>
      <c r="X26" s="228"/>
      <c r="Y26" s="281"/>
      <c r="Z26" s="229"/>
      <c r="AA26" s="283"/>
      <c r="AB26" s="230"/>
    </row>
    <row r="27" spans="1:28" s="35" customFormat="1" ht="30" customHeight="1" thickBot="1">
      <c r="A27" s="285"/>
      <c r="B27" s="288"/>
      <c r="C27" s="152" t="s">
        <v>41</v>
      </c>
      <c r="D27" s="291"/>
      <c r="E27" s="294"/>
      <c r="F27" s="298"/>
      <c r="G27" s="301"/>
      <c r="H27" s="196">
        <f t="shared" si="0"/>
        <v>2097283.62</v>
      </c>
      <c r="I27" s="218">
        <f>'（別紙３）施設ごと金額積算単価'!C17</f>
        <v>1510</v>
      </c>
      <c r="J27" s="200">
        <f>E25*I27*12*0.85</f>
        <v>1047336</v>
      </c>
      <c r="K27" s="209">
        <f>'（別紙３）施設ごと金額積算単価'!E17</f>
        <v>0</v>
      </c>
      <c r="L27" s="204">
        <f>K27*$L$26</f>
        <v>0</v>
      </c>
      <c r="M27" s="213">
        <f>'（別紙３）施設ごと金額積算単価'!G17</f>
        <v>0</v>
      </c>
      <c r="N27" s="206">
        <f>M27*$N$26</f>
        <v>0</v>
      </c>
      <c r="O27" s="209">
        <f>'（別紙３）施設ごと金額積算単価'!I17</f>
        <v>18.86</v>
      </c>
      <c r="P27" s="198">
        <f>O27*$P$26</f>
        <v>45037.68</v>
      </c>
      <c r="Q27" s="209">
        <f>'（別紙３）施設ごと金額積算単価'!K17</f>
        <v>17.46</v>
      </c>
      <c r="R27" s="198">
        <f>Q27*$R$26</f>
        <v>138318.12</v>
      </c>
      <c r="S27" s="209">
        <f>'（別紙３）施設ごと金額積算単価'!M17</f>
        <v>16.5</v>
      </c>
      <c r="T27" s="198">
        <f>S27*$T$26</f>
        <v>865029</v>
      </c>
      <c r="U27" s="213">
        <f>'（別紙３）施設ごと金額積算単価'!O17</f>
        <v>10.3</v>
      </c>
      <c r="V27" s="206">
        <f>U27*$V$26</f>
        <v>392924.4</v>
      </c>
      <c r="W27" s="209">
        <f>'（別紙３）施設ごと金額積算単価'!Q17</f>
        <v>0</v>
      </c>
      <c r="X27" s="198">
        <f>W27*$X$26</f>
        <v>0</v>
      </c>
      <c r="Y27" s="213">
        <f>'（別紙３）施設ごと金額積算単価'!S17</f>
        <v>0</v>
      </c>
      <c r="Z27" s="206">
        <f>Y27*$Z$26</f>
        <v>0</v>
      </c>
      <c r="AA27" s="209">
        <f>'（別紙３）施設ごと金額積算単価'!U17</f>
        <v>0</v>
      </c>
      <c r="AB27" s="198">
        <f>AA27*$AB$26</f>
        <v>0</v>
      </c>
    </row>
    <row r="28" spans="1:28" s="35" customFormat="1" ht="14.1" customHeight="1" thickBot="1">
      <c r="A28" s="284">
        <v>8</v>
      </c>
      <c r="B28" s="287" t="s">
        <v>39</v>
      </c>
      <c r="C28" s="188"/>
      <c r="D28" s="290" t="s">
        <v>38</v>
      </c>
      <c r="E28" s="293">
        <f>【対象施設実績一覧】!E15</f>
        <v>252</v>
      </c>
      <c r="F28" s="297">
        <f>【対象施設実績一覧】!G70</f>
        <v>0.36555687469280368</v>
      </c>
      <c r="G28" s="300">
        <f>SUM(J30+L30+N30+P30+R30+T30+V30+X30+Z30+AB30)</f>
        <v>14846854.180000002</v>
      </c>
      <c r="H28" s="189"/>
      <c r="I28" s="282" t="s">
        <v>83</v>
      </c>
      <c r="J28" s="306" t="s">
        <v>84</v>
      </c>
      <c r="K28" s="282" t="s">
        <v>83</v>
      </c>
      <c r="L28" s="225" t="s">
        <v>86</v>
      </c>
      <c r="M28" s="280" t="s">
        <v>83</v>
      </c>
      <c r="N28" s="226" t="s">
        <v>86</v>
      </c>
      <c r="O28" s="282" t="s">
        <v>83</v>
      </c>
      <c r="P28" s="225" t="s">
        <v>86</v>
      </c>
      <c r="Q28" s="282" t="s">
        <v>83</v>
      </c>
      <c r="R28" s="225" t="s">
        <v>86</v>
      </c>
      <c r="S28" s="282" t="s">
        <v>83</v>
      </c>
      <c r="T28" s="225" t="s">
        <v>86</v>
      </c>
      <c r="U28" s="280" t="s">
        <v>83</v>
      </c>
      <c r="V28" s="226" t="s">
        <v>86</v>
      </c>
      <c r="W28" s="282" t="s">
        <v>83</v>
      </c>
      <c r="X28" s="225" t="s">
        <v>86</v>
      </c>
      <c r="Y28" s="280" t="s">
        <v>83</v>
      </c>
      <c r="Z28" s="226" t="s">
        <v>86</v>
      </c>
      <c r="AA28" s="282" t="s">
        <v>83</v>
      </c>
      <c r="AB28" s="227" t="s">
        <v>86</v>
      </c>
    </row>
    <row r="29" spans="1:28" s="35" customFormat="1" ht="14.1" customHeight="1" thickBot="1">
      <c r="A29" s="285"/>
      <c r="B29" s="288"/>
      <c r="C29" s="41"/>
      <c r="D29" s="291"/>
      <c r="E29" s="294"/>
      <c r="F29" s="298"/>
      <c r="G29" s="301"/>
      <c r="H29" s="74"/>
      <c r="I29" s="303"/>
      <c r="J29" s="305"/>
      <c r="K29" s="283"/>
      <c r="L29" s="228"/>
      <c r="M29" s="281"/>
      <c r="N29" s="229"/>
      <c r="O29" s="283"/>
      <c r="P29" s="228">
        <v>21051</v>
      </c>
      <c r="Q29" s="283"/>
      <c r="R29" s="228">
        <f>20581+21740+28956</f>
        <v>71277</v>
      </c>
      <c r="S29" s="283"/>
      <c r="T29" s="228">
        <f>407271-20581-21740-28956</f>
        <v>335994</v>
      </c>
      <c r="U29" s="281"/>
      <c r="V29" s="229">
        <v>367003</v>
      </c>
      <c r="W29" s="283"/>
      <c r="X29" s="228"/>
      <c r="Y29" s="281"/>
      <c r="Z29" s="229"/>
      <c r="AA29" s="283"/>
      <c r="AB29" s="230"/>
    </row>
    <row r="30" spans="1:28" s="35" customFormat="1" ht="30" customHeight="1" thickBot="1">
      <c r="A30" s="286"/>
      <c r="B30" s="289"/>
      <c r="C30" s="190" t="s">
        <v>34</v>
      </c>
      <c r="D30" s="292"/>
      <c r="E30" s="295"/>
      <c r="F30" s="299"/>
      <c r="G30" s="302"/>
      <c r="H30" s="191">
        <f t="shared" si="0"/>
        <v>11068286.1</v>
      </c>
      <c r="I30" s="217">
        <f>'（別紙３）施設ごと金額積算単価'!C18</f>
        <v>1510</v>
      </c>
      <c r="J30" s="199">
        <f>E28*I30*12*0.85</f>
        <v>3881304</v>
      </c>
      <c r="K30" s="208">
        <f>'（別紙３）施設ごと金額積算単価'!E18</f>
        <v>0</v>
      </c>
      <c r="L30" s="203">
        <f>K30*$L$29</f>
        <v>0</v>
      </c>
      <c r="M30" s="212">
        <f>'（別紙３）施設ごと金額積算単価'!G18</f>
        <v>0</v>
      </c>
      <c r="N30" s="205">
        <f>M30*$N$29</f>
        <v>0</v>
      </c>
      <c r="O30" s="208">
        <f>'（別紙３）施設ごと金額積算単価'!I18</f>
        <v>18.86</v>
      </c>
      <c r="P30" s="197">
        <f>O30*$P$29</f>
        <v>397021.86</v>
      </c>
      <c r="Q30" s="208">
        <f>'（別紙３）施設ごと金額積算単価'!K18</f>
        <v>17.46</v>
      </c>
      <c r="R30" s="197">
        <f>Q30*$R$29</f>
        <v>1244496.4200000002</v>
      </c>
      <c r="S30" s="208">
        <f>'（別紙３）施設ごと金額積算単価'!M18</f>
        <v>16.5</v>
      </c>
      <c r="T30" s="197">
        <f>S30*$T$29</f>
        <v>5543901</v>
      </c>
      <c r="U30" s="212">
        <f>'（別紙３）施設ごと金額積算単価'!O18</f>
        <v>10.3</v>
      </c>
      <c r="V30" s="205">
        <f>U30*$V$29</f>
        <v>3780130.9000000004</v>
      </c>
      <c r="W30" s="208">
        <f>'（別紙３）施設ごと金額積算単価'!Q18</f>
        <v>0</v>
      </c>
      <c r="X30" s="197">
        <f>W30*$X$29</f>
        <v>0</v>
      </c>
      <c r="Y30" s="212">
        <f>'（別紙３）施設ごと金額積算単価'!S18</f>
        <v>0</v>
      </c>
      <c r="Z30" s="205">
        <f>Y30*$Z$29</f>
        <v>0</v>
      </c>
      <c r="AA30" s="208">
        <f>'（別紙３）施設ごと金額積算単価'!U18</f>
        <v>0</v>
      </c>
      <c r="AB30" s="197">
        <f>AA30*$AB$29</f>
        <v>0</v>
      </c>
    </row>
    <row r="31" spans="1:28" s="35" customFormat="1" ht="14.1" customHeight="1" thickBot="1">
      <c r="A31" s="285">
        <v>9</v>
      </c>
      <c r="B31" s="287" t="s">
        <v>37</v>
      </c>
      <c r="C31" s="188"/>
      <c r="D31" s="290" t="s">
        <v>36</v>
      </c>
      <c r="E31" s="293">
        <f>【対象施設実績一覧】!E16</f>
        <v>108</v>
      </c>
      <c r="F31" s="297">
        <f>【対象施設実績一覧】!G71</f>
        <v>0.40699314410038451</v>
      </c>
      <c r="G31" s="300">
        <f t="shared" ref="G31" si="1">SUM(J33+L33+N33+P33+R33+T33+V33+X33+Z33+AB33)</f>
        <v>6970980.0999999996</v>
      </c>
      <c r="H31" s="189"/>
      <c r="I31" s="282" t="s">
        <v>83</v>
      </c>
      <c r="J31" s="306" t="s">
        <v>84</v>
      </c>
      <c r="K31" s="282" t="s">
        <v>83</v>
      </c>
      <c r="L31" s="225" t="s">
        <v>86</v>
      </c>
      <c r="M31" s="280" t="s">
        <v>83</v>
      </c>
      <c r="N31" s="226" t="s">
        <v>86</v>
      </c>
      <c r="O31" s="282" t="s">
        <v>83</v>
      </c>
      <c r="P31" s="225" t="s">
        <v>86</v>
      </c>
      <c r="Q31" s="282" t="s">
        <v>83</v>
      </c>
      <c r="R31" s="225" t="s">
        <v>86</v>
      </c>
      <c r="S31" s="282" t="s">
        <v>83</v>
      </c>
      <c r="T31" s="225" t="s">
        <v>86</v>
      </c>
      <c r="U31" s="280" t="s">
        <v>83</v>
      </c>
      <c r="V31" s="226" t="s">
        <v>86</v>
      </c>
      <c r="W31" s="282" t="s">
        <v>83</v>
      </c>
      <c r="X31" s="225" t="s">
        <v>86</v>
      </c>
      <c r="Y31" s="280" t="s">
        <v>83</v>
      </c>
      <c r="Z31" s="226" t="s">
        <v>86</v>
      </c>
      <c r="AA31" s="282" t="s">
        <v>83</v>
      </c>
      <c r="AB31" s="227" t="s">
        <v>86</v>
      </c>
    </row>
    <row r="32" spans="1:28" s="35" customFormat="1" ht="14.1" customHeight="1" thickBot="1">
      <c r="A32" s="285"/>
      <c r="B32" s="288"/>
      <c r="C32" s="41"/>
      <c r="D32" s="291"/>
      <c r="E32" s="294"/>
      <c r="F32" s="298"/>
      <c r="G32" s="301"/>
      <c r="H32" s="74"/>
      <c r="I32" s="303"/>
      <c r="J32" s="305"/>
      <c r="K32" s="283"/>
      <c r="L32" s="228"/>
      <c r="M32" s="281"/>
      <c r="N32" s="229"/>
      <c r="O32" s="283"/>
      <c r="P32" s="228">
        <v>14057</v>
      </c>
      <c r="Q32" s="283"/>
      <c r="R32" s="228">
        <f>14019+16922+18347</f>
        <v>49288</v>
      </c>
      <c r="S32" s="283"/>
      <c r="T32" s="228">
        <f>201329-14019-16922-18347</f>
        <v>152041</v>
      </c>
      <c r="U32" s="281"/>
      <c r="V32" s="229">
        <v>162447</v>
      </c>
      <c r="W32" s="283"/>
      <c r="X32" s="228"/>
      <c r="Y32" s="281"/>
      <c r="Z32" s="229"/>
      <c r="AA32" s="283"/>
      <c r="AB32" s="230"/>
    </row>
    <row r="33" spans="1:28" s="35" customFormat="1" ht="30" customHeight="1" thickBot="1">
      <c r="A33" s="285"/>
      <c r="B33" s="289"/>
      <c r="C33" s="190" t="s">
        <v>34</v>
      </c>
      <c r="D33" s="292"/>
      <c r="E33" s="295"/>
      <c r="F33" s="299"/>
      <c r="G33" s="302"/>
      <c r="H33" s="191">
        <f t="shared" si="0"/>
        <v>5299338.82</v>
      </c>
      <c r="I33" s="217">
        <f>'（別紙３）施設ごと金額積算単価'!C19</f>
        <v>1510</v>
      </c>
      <c r="J33" s="199">
        <f>E31*I33*12*0.85</f>
        <v>1663416</v>
      </c>
      <c r="K33" s="208">
        <f>'（別紙３）施設ごと金額積算単価'!E19</f>
        <v>0</v>
      </c>
      <c r="L33" s="203">
        <f>K33*$L$32</f>
        <v>0</v>
      </c>
      <c r="M33" s="212">
        <f>'（別紙３）施設ごと金額積算単価'!G19</f>
        <v>0</v>
      </c>
      <c r="N33" s="205">
        <f>M33*$N$32</f>
        <v>0</v>
      </c>
      <c r="O33" s="208">
        <f>'（別紙３）施設ごと金額積算単価'!I19</f>
        <v>18.86</v>
      </c>
      <c r="P33" s="197">
        <f>O33*$P$32</f>
        <v>265115.02</v>
      </c>
      <c r="Q33" s="208">
        <f>'（別紙３）施設ごと金額積算単価'!K19</f>
        <v>17.46</v>
      </c>
      <c r="R33" s="197">
        <f>Q33*$R$32</f>
        <v>860568.4800000001</v>
      </c>
      <c r="S33" s="208">
        <f>'（別紙３）施設ごと金額積算単価'!M19</f>
        <v>16.5</v>
      </c>
      <c r="T33" s="197">
        <f>S33*$T$32</f>
        <v>2508676.5</v>
      </c>
      <c r="U33" s="212">
        <f>'（別紙３）施設ごと金額積算単価'!O19</f>
        <v>10.3</v>
      </c>
      <c r="V33" s="205">
        <f>U33*$V$32</f>
        <v>1673204.1</v>
      </c>
      <c r="W33" s="208">
        <f>'（別紙３）施設ごと金額積算単価'!Q19</f>
        <v>0</v>
      </c>
      <c r="X33" s="197">
        <f>W33*$X$32</f>
        <v>0</v>
      </c>
      <c r="Y33" s="212">
        <f>'（別紙３）施設ごと金額積算単価'!S19</f>
        <v>0</v>
      </c>
      <c r="Z33" s="205">
        <f>Y33*$Z$32</f>
        <v>0</v>
      </c>
      <c r="AA33" s="208">
        <f>'（別紙３）施設ごと金額積算単価'!U19</f>
        <v>0</v>
      </c>
      <c r="AB33" s="197">
        <f>AA33*$AB$32</f>
        <v>0</v>
      </c>
    </row>
    <row r="34" spans="1:28" s="35" customFormat="1" ht="14.1" customHeight="1" thickBot="1">
      <c r="A34" s="285">
        <v>11</v>
      </c>
      <c r="B34" s="309" t="s">
        <v>35</v>
      </c>
      <c r="C34" s="76"/>
      <c r="D34" s="291" t="s">
        <v>33</v>
      </c>
      <c r="E34" s="294">
        <f>【対象施設実績一覧】!E17</f>
        <v>33</v>
      </c>
      <c r="F34" s="298">
        <f>【対象施設実績一覧】!G72</f>
        <v>0.14457760666777061</v>
      </c>
      <c r="G34" s="301">
        <f>SUM(J36+L36+N36+P36+R36+T36+V36+X36+Z36+AB36)</f>
        <v>1058772.73</v>
      </c>
      <c r="H34" s="187"/>
      <c r="I34" s="296" t="s">
        <v>83</v>
      </c>
      <c r="J34" s="304" t="s">
        <v>84</v>
      </c>
      <c r="K34" s="296" t="s">
        <v>83</v>
      </c>
      <c r="L34" s="231" t="s">
        <v>86</v>
      </c>
      <c r="M34" s="307" t="s">
        <v>83</v>
      </c>
      <c r="N34" s="232" t="s">
        <v>86</v>
      </c>
      <c r="O34" s="296" t="s">
        <v>83</v>
      </c>
      <c r="P34" s="231" t="s">
        <v>86</v>
      </c>
      <c r="Q34" s="296" t="s">
        <v>83</v>
      </c>
      <c r="R34" s="231" t="s">
        <v>86</v>
      </c>
      <c r="S34" s="296" t="s">
        <v>83</v>
      </c>
      <c r="T34" s="231" t="s">
        <v>86</v>
      </c>
      <c r="U34" s="307" t="s">
        <v>83</v>
      </c>
      <c r="V34" s="232" t="s">
        <v>86</v>
      </c>
      <c r="W34" s="296" t="s">
        <v>83</v>
      </c>
      <c r="X34" s="231" t="s">
        <v>86</v>
      </c>
      <c r="Y34" s="307" t="s">
        <v>83</v>
      </c>
      <c r="Z34" s="232" t="s">
        <v>86</v>
      </c>
      <c r="AA34" s="296" t="s">
        <v>83</v>
      </c>
      <c r="AB34" s="233" t="s">
        <v>86</v>
      </c>
    </row>
    <row r="35" spans="1:28" s="35" customFormat="1" ht="14.1" customHeight="1" thickBot="1">
      <c r="A35" s="285"/>
      <c r="B35" s="309"/>
      <c r="C35" s="41"/>
      <c r="D35" s="291"/>
      <c r="E35" s="294"/>
      <c r="F35" s="298"/>
      <c r="G35" s="301"/>
      <c r="H35" s="74"/>
      <c r="I35" s="303"/>
      <c r="J35" s="305"/>
      <c r="K35" s="283"/>
      <c r="L35" s="228">
        <f>1544+1996+2615</f>
        <v>6155</v>
      </c>
      <c r="M35" s="281"/>
      <c r="N35" s="229">
        <f>38273-1544-1996-2615</f>
        <v>32118</v>
      </c>
      <c r="O35" s="283"/>
      <c r="P35" s="228"/>
      <c r="Q35" s="283"/>
      <c r="R35" s="228"/>
      <c r="S35" s="283"/>
      <c r="T35" s="228"/>
      <c r="U35" s="281"/>
      <c r="V35" s="229"/>
      <c r="W35" s="283"/>
      <c r="X35" s="228"/>
      <c r="Y35" s="281"/>
      <c r="Z35" s="229"/>
      <c r="AA35" s="283"/>
      <c r="AB35" s="230"/>
    </row>
    <row r="36" spans="1:28" s="35" customFormat="1" ht="30" customHeight="1">
      <c r="A36" s="308"/>
      <c r="B36" s="310"/>
      <c r="C36" s="37" t="s">
        <v>34</v>
      </c>
      <c r="D36" s="311"/>
      <c r="E36" s="312"/>
      <c r="F36" s="313"/>
      <c r="G36" s="314"/>
      <c r="H36" s="80">
        <f t="shared" si="0"/>
        <v>1060312.23</v>
      </c>
      <c r="I36" s="219">
        <f>'（別紙３）施設ごと金額積算単価'!C20</f>
        <v>1510</v>
      </c>
      <c r="J36" s="201">
        <f>E34*I36*12*0.85</f>
        <v>508266</v>
      </c>
      <c r="K36" s="210">
        <f>'（別紙３）施設ごと金額積算単価'!E20</f>
        <v>15.29</v>
      </c>
      <c r="L36" s="81">
        <f>K36*$L$35</f>
        <v>94109.95</v>
      </c>
      <c r="M36" s="214">
        <f>'（別紙３）施設ごと金額積算単価'!G20</f>
        <v>14.21</v>
      </c>
      <c r="N36" s="207">
        <f>M36*$N$35</f>
        <v>456396.78</v>
      </c>
      <c r="O36" s="210">
        <f>'（別紙３）施設ごと金額積算単価'!I20</f>
        <v>0</v>
      </c>
      <c r="P36" s="192">
        <f>O36*$P$35</f>
        <v>0</v>
      </c>
      <c r="Q36" s="210">
        <f>'（別紙３）施設ごと金額積算単価'!K20</f>
        <v>0</v>
      </c>
      <c r="R36" s="192">
        <f>Q36*$R$35</f>
        <v>0</v>
      </c>
      <c r="S36" s="210">
        <f>'（別紙３）施設ごと金額積算単価'!M20</f>
        <v>0</v>
      </c>
      <c r="T36" s="192">
        <f>S36*$T$35</f>
        <v>0</v>
      </c>
      <c r="U36" s="214">
        <f>'（別紙３）施設ごと金額積算単価'!O20</f>
        <v>0</v>
      </c>
      <c r="V36" s="207">
        <f>U36*$V$35</f>
        <v>0</v>
      </c>
      <c r="W36" s="210">
        <f>'（別紙３）施設ごと金額積算単価'!Q20</f>
        <v>0</v>
      </c>
      <c r="X36" s="192">
        <f>W36*$X$35</f>
        <v>0</v>
      </c>
      <c r="Y36" s="214">
        <f>'（別紙３）施設ごと金額積算単価'!S20</f>
        <v>0</v>
      </c>
      <c r="Z36" s="207">
        <f>Y36*$Z$35</f>
        <v>0</v>
      </c>
      <c r="AA36" s="210">
        <f>'（別紙３）施設ごと金額積算単価'!U20</f>
        <v>0</v>
      </c>
      <c r="AB36" s="192">
        <f>AA36*$AB$35</f>
        <v>0</v>
      </c>
    </row>
    <row r="37" spans="1:28" ht="20.25" customHeight="1" thickBot="1">
      <c r="A37" s="266" t="s">
        <v>7</v>
      </c>
      <c r="B37" s="267"/>
      <c r="C37" s="267"/>
      <c r="D37" s="268"/>
      <c r="E37" s="220">
        <f>SUM(E7:E35)</f>
        <v>2170</v>
      </c>
      <c r="F37" s="193"/>
      <c r="G37" s="194">
        <f>SUM(G7:G36)</f>
        <v>148400822.32999998</v>
      </c>
      <c r="H37" s="195">
        <f>SUM(H9:H36)</f>
        <v>109567038.91000001</v>
      </c>
      <c r="I37" s="211"/>
      <c r="J37" s="202">
        <f>SUM(J9:J36)</f>
        <v>35851980</v>
      </c>
      <c r="K37" s="211"/>
      <c r="L37" s="82">
        <f>SUM(L9:L36)</f>
        <v>7601839.1100000003</v>
      </c>
      <c r="M37" s="215"/>
      <c r="N37" s="202">
        <f>SUM(N9:N36)</f>
        <v>21312229.160000004</v>
      </c>
      <c r="O37" s="216"/>
      <c r="P37" s="82">
        <f>SUM(P9:P36)</f>
        <v>3152215.94</v>
      </c>
      <c r="Q37" s="216"/>
      <c r="R37" s="82">
        <f>SUM(R9:R36)</f>
        <v>9823860.620000001</v>
      </c>
      <c r="S37" s="216"/>
      <c r="T37" s="82">
        <f>SUM(T9:T36)</f>
        <v>36357931</v>
      </c>
      <c r="U37" s="215"/>
      <c r="V37" s="202">
        <f>SUM(V9:V36)</f>
        <v>25524546.200000003</v>
      </c>
      <c r="W37" s="216"/>
      <c r="X37" s="82">
        <f>SUM(X9:X36)</f>
        <v>2868884.6999999997</v>
      </c>
      <c r="Y37" s="215"/>
      <c r="Z37" s="202">
        <f>SUM(Z9:Z36)</f>
        <v>8898641.6000000015</v>
      </c>
      <c r="AA37" s="216"/>
      <c r="AB37" s="82">
        <f>SUM(AB9:AB36)</f>
        <v>4626846</v>
      </c>
    </row>
  </sheetData>
  <mergeCells count="185">
    <mergeCell ref="F31:F33"/>
    <mergeCell ref="F34:F36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F16:F18"/>
    <mergeCell ref="F19:F21"/>
    <mergeCell ref="F22:F24"/>
    <mergeCell ref="F25:F27"/>
    <mergeCell ref="F28:F30"/>
    <mergeCell ref="E22:E24"/>
    <mergeCell ref="E25:E27"/>
    <mergeCell ref="E28:E30"/>
    <mergeCell ref="E31:E33"/>
    <mergeCell ref="E34:E36"/>
    <mergeCell ref="D13:D15"/>
    <mergeCell ref="D16:D18"/>
    <mergeCell ref="D19:D21"/>
    <mergeCell ref="D22:D24"/>
    <mergeCell ref="D25:D27"/>
    <mergeCell ref="Y34:Y35"/>
    <mergeCell ref="AA34:AA35"/>
    <mergeCell ref="A28:A30"/>
    <mergeCell ref="A31:A33"/>
    <mergeCell ref="A34:A36"/>
    <mergeCell ref="B13:B15"/>
    <mergeCell ref="B16:B18"/>
    <mergeCell ref="B19:B21"/>
    <mergeCell ref="B22:B24"/>
    <mergeCell ref="B25:B27"/>
    <mergeCell ref="B28:B30"/>
    <mergeCell ref="B31:B33"/>
    <mergeCell ref="B34:B36"/>
    <mergeCell ref="A13:A15"/>
    <mergeCell ref="A16:A18"/>
    <mergeCell ref="A19:A21"/>
    <mergeCell ref="A22:A24"/>
    <mergeCell ref="A25:A27"/>
    <mergeCell ref="D28:D30"/>
    <mergeCell ref="D31:D33"/>
    <mergeCell ref="D34:D36"/>
    <mergeCell ref="E13:E15"/>
    <mergeCell ref="E16:E18"/>
    <mergeCell ref="E19:E21"/>
    <mergeCell ref="I34:I35"/>
    <mergeCell ref="J34:J35"/>
    <mergeCell ref="K34:K35"/>
    <mergeCell ref="M34:M35"/>
    <mergeCell ref="O34:O35"/>
    <mergeCell ref="Q34:Q35"/>
    <mergeCell ref="S34:S35"/>
    <mergeCell ref="U34:U35"/>
    <mergeCell ref="W34:W35"/>
    <mergeCell ref="AA28:AA29"/>
    <mergeCell ref="I31:I32"/>
    <mergeCell ref="J31:J32"/>
    <mergeCell ref="K31:K32"/>
    <mergeCell ref="M31:M32"/>
    <mergeCell ref="O31:O32"/>
    <mergeCell ref="Q31:Q32"/>
    <mergeCell ref="S31:S32"/>
    <mergeCell ref="U31:U32"/>
    <mergeCell ref="W31:W32"/>
    <mergeCell ref="Y31:Y32"/>
    <mergeCell ref="AA31:AA32"/>
    <mergeCell ref="Q28:Q29"/>
    <mergeCell ref="S28:S29"/>
    <mergeCell ref="U28:U29"/>
    <mergeCell ref="W28:W29"/>
    <mergeCell ref="Y28:Y29"/>
    <mergeCell ref="I28:I29"/>
    <mergeCell ref="J28:J29"/>
    <mergeCell ref="K28:K29"/>
    <mergeCell ref="M28:M29"/>
    <mergeCell ref="O28:O29"/>
    <mergeCell ref="AA22:AA23"/>
    <mergeCell ref="I25:I26"/>
    <mergeCell ref="J25:J26"/>
    <mergeCell ref="K25:K26"/>
    <mergeCell ref="M25:M26"/>
    <mergeCell ref="O25:O26"/>
    <mergeCell ref="Q25:Q26"/>
    <mergeCell ref="S25:S26"/>
    <mergeCell ref="U25:U26"/>
    <mergeCell ref="W25:W26"/>
    <mergeCell ref="Y25:Y26"/>
    <mergeCell ref="AA25:AA26"/>
    <mergeCell ref="Q22:Q23"/>
    <mergeCell ref="S22:S23"/>
    <mergeCell ref="U22:U23"/>
    <mergeCell ref="W22:W23"/>
    <mergeCell ref="Y22:Y23"/>
    <mergeCell ref="I22:I23"/>
    <mergeCell ref="J22:J23"/>
    <mergeCell ref="K22:K23"/>
    <mergeCell ref="M22:M23"/>
    <mergeCell ref="O22:O23"/>
    <mergeCell ref="AA16:AA17"/>
    <mergeCell ref="I19:I20"/>
    <mergeCell ref="J19:J20"/>
    <mergeCell ref="K19:K20"/>
    <mergeCell ref="M19:M20"/>
    <mergeCell ref="O19:O20"/>
    <mergeCell ref="Q19:Q20"/>
    <mergeCell ref="S19:S20"/>
    <mergeCell ref="U19:U20"/>
    <mergeCell ref="W19:W20"/>
    <mergeCell ref="Y19:Y20"/>
    <mergeCell ref="AA19:AA20"/>
    <mergeCell ref="Q16:Q17"/>
    <mergeCell ref="S16:S17"/>
    <mergeCell ref="U16:U17"/>
    <mergeCell ref="W16:W17"/>
    <mergeCell ref="Y16:Y17"/>
    <mergeCell ref="I16:I17"/>
    <mergeCell ref="J16:J17"/>
    <mergeCell ref="K16:K17"/>
    <mergeCell ref="M16:M17"/>
    <mergeCell ref="O16:O17"/>
    <mergeCell ref="W13:W14"/>
    <mergeCell ref="Y13:Y14"/>
    <mergeCell ref="AA13:AA14"/>
    <mergeCell ref="M13:M14"/>
    <mergeCell ref="O13:O14"/>
    <mergeCell ref="Q13:Q14"/>
    <mergeCell ref="S13:S14"/>
    <mergeCell ref="U13:U14"/>
    <mergeCell ref="F7:F9"/>
    <mergeCell ref="G7:G9"/>
    <mergeCell ref="I13:I14"/>
    <mergeCell ref="J13:J14"/>
    <mergeCell ref="K13:K14"/>
    <mergeCell ref="F10:F12"/>
    <mergeCell ref="F13:F15"/>
    <mergeCell ref="AA10:AA11"/>
    <mergeCell ref="Q10:Q11"/>
    <mergeCell ref="S10:S11"/>
    <mergeCell ref="U10:U11"/>
    <mergeCell ref="W10:W11"/>
    <mergeCell ref="Y10:Y11"/>
    <mergeCell ref="I10:I11"/>
    <mergeCell ref="J10:J11"/>
    <mergeCell ref="K10:K11"/>
    <mergeCell ref="M10:M11"/>
    <mergeCell ref="O10:O11"/>
    <mergeCell ref="Q6:R6"/>
    <mergeCell ref="S6:T6"/>
    <mergeCell ref="A10:A12"/>
    <mergeCell ref="A7:A9"/>
    <mergeCell ref="B7:B9"/>
    <mergeCell ref="D7:D9"/>
    <mergeCell ref="E7:E9"/>
    <mergeCell ref="B10:B12"/>
    <mergeCell ref="D10:D12"/>
    <mergeCell ref="E10:E12"/>
    <mergeCell ref="A1:B1"/>
    <mergeCell ref="A3:P3"/>
    <mergeCell ref="A37:D37"/>
    <mergeCell ref="X4:AB4"/>
    <mergeCell ref="G4:P4"/>
    <mergeCell ref="I6:J6"/>
    <mergeCell ref="I7:I8"/>
    <mergeCell ref="J7:J8"/>
    <mergeCell ref="K6:L6"/>
    <mergeCell ref="Y6:Z6"/>
    <mergeCell ref="Y7:Y8"/>
    <mergeCell ref="AA6:AB6"/>
    <mergeCell ref="AA7:AA8"/>
    <mergeCell ref="U6:V6"/>
    <mergeCell ref="W6:X6"/>
    <mergeCell ref="K7:K8"/>
    <mergeCell ref="M7:M8"/>
    <mergeCell ref="O7:O8"/>
    <mergeCell ref="Q7:Q8"/>
    <mergeCell ref="S7:S8"/>
    <mergeCell ref="U7:U8"/>
    <mergeCell ref="W7:W8"/>
    <mergeCell ref="M6:N6"/>
    <mergeCell ref="O6:P6"/>
  </mergeCells>
  <phoneticPr fontId="3"/>
  <pageMargins left="0" right="0" top="0.78740157480314965" bottom="0.78740157480314965" header="0.31496062992125984" footer="0.31496062992125984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2"/>
  <sheetViews>
    <sheetView zoomScale="75" zoomScaleNormal="75" workbookViewId="0">
      <selection activeCell="E13" sqref="E13"/>
    </sheetView>
  </sheetViews>
  <sheetFormatPr defaultColWidth="9" defaultRowHeight="13.5"/>
  <cols>
    <col min="1" max="1" width="2.5" style="12" customWidth="1"/>
    <col min="2" max="2" width="35.375" style="12" customWidth="1"/>
    <col min="3" max="3" width="10.625" style="12" customWidth="1"/>
    <col min="4" max="4" width="7.625" style="12" customWidth="1"/>
    <col min="5" max="5" width="10.625" style="12" customWidth="1"/>
    <col min="6" max="6" width="7.625" style="12" customWidth="1"/>
    <col min="7" max="7" width="10.625" style="12" customWidth="1"/>
    <col min="8" max="8" width="7.625" style="12" customWidth="1"/>
    <col min="9" max="9" width="10.625" style="12" customWidth="1"/>
    <col min="10" max="10" width="7.625" style="12" customWidth="1"/>
    <col min="11" max="11" width="10.625" style="12" customWidth="1"/>
    <col min="12" max="12" width="7.625" style="12" customWidth="1"/>
    <col min="13" max="13" width="10.625" style="12" customWidth="1"/>
    <col min="14" max="14" width="7.625" style="12" customWidth="1"/>
    <col min="15" max="15" width="10.625" style="12" customWidth="1"/>
    <col min="16" max="16" width="7.625" style="12" customWidth="1"/>
    <col min="17" max="17" width="10.625" style="12" customWidth="1"/>
    <col min="18" max="18" width="7.625" style="12" customWidth="1"/>
    <col min="19" max="19" width="10.625" style="12" customWidth="1"/>
    <col min="20" max="20" width="7.625" style="12" customWidth="1"/>
    <col min="21" max="16384" width="9" style="12"/>
  </cols>
  <sheetData>
    <row r="1" spans="1:22" ht="18.75">
      <c r="A1" s="251" t="s">
        <v>68</v>
      </c>
      <c r="B1" s="251"/>
      <c r="C1" s="237" t="s">
        <v>192</v>
      </c>
      <c r="D1" s="13"/>
      <c r="F1" s="13"/>
      <c r="G1" s="14"/>
      <c r="H1" s="13"/>
      <c r="I1" s="15"/>
      <c r="J1" s="13"/>
      <c r="K1" s="15"/>
      <c r="L1" s="13"/>
      <c r="M1" s="15"/>
      <c r="N1" s="13"/>
      <c r="O1" s="15"/>
      <c r="P1" s="13"/>
    </row>
    <row r="3" spans="1:22" ht="39" customHeight="1">
      <c r="A3" s="319" t="s">
        <v>65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</row>
    <row r="4" spans="1:22" ht="18.75">
      <c r="A4" s="33"/>
      <c r="B4" s="33"/>
      <c r="C4" s="13"/>
      <c r="D4" s="13"/>
      <c r="F4" s="13"/>
      <c r="G4" s="14"/>
      <c r="H4" s="13"/>
      <c r="I4" s="15"/>
      <c r="J4" s="13"/>
      <c r="K4" s="15"/>
      <c r="L4" s="13"/>
      <c r="M4" s="15"/>
      <c r="N4" s="13"/>
      <c r="O4" s="15"/>
      <c r="P4" s="13"/>
    </row>
    <row r="5" spans="1:22" ht="18.75">
      <c r="B5" s="13"/>
      <c r="C5" s="13"/>
      <c r="D5" s="13"/>
      <c r="F5" s="13"/>
      <c r="G5" s="14"/>
      <c r="H5" s="13"/>
      <c r="I5" s="15"/>
      <c r="J5" s="13"/>
      <c r="K5" s="15"/>
      <c r="L5" s="13"/>
    </row>
    <row r="6" spans="1:22" ht="18.75">
      <c r="B6" s="13"/>
      <c r="C6" s="13"/>
      <c r="D6" s="13"/>
      <c r="F6" s="13"/>
      <c r="G6" s="14"/>
      <c r="H6" s="13"/>
      <c r="I6" s="15"/>
      <c r="J6" s="13"/>
      <c r="K6" s="15"/>
      <c r="L6" s="13"/>
      <c r="Q6" s="44"/>
      <c r="R6" s="44"/>
      <c r="S6" s="318" t="s">
        <v>60</v>
      </c>
      <c r="T6" s="318"/>
      <c r="U6" s="318"/>
      <c r="V6" s="318"/>
    </row>
    <row r="7" spans="1:22" ht="18.75">
      <c r="B7" s="13"/>
      <c r="C7" s="13"/>
      <c r="D7" s="13"/>
      <c r="F7" s="13"/>
      <c r="G7" s="14"/>
      <c r="H7" s="13"/>
      <c r="I7" s="15"/>
      <c r="J7" s="13"/>
      <c r="K7" s="15"/>
      <c r="L7" s="13"/>
      <c r="Q7" s="44"/>
      <c r="R7" s="44"/>
      <c r="S7" s="44"/>
      <c r="T7" s="44"/>
    </row>
    <row r="8" spans="1:22" ht="14.25" thickBot="1">
      <c r="A8" s="13"/>
      <c r="B8" s="13"/>
      <c r="C8" s="13"/>
      <c r="D8" s="13"/>
      <c r="E8" s="15"/>
      <c r="F8" s="13"/>
      <c r="G8" s="15"/>
      <c r="H8" s="13"/>
      <c r="I8" s="15"/>
      <c r="J8" s="13"/>
      <c r="K8" s="15"/>
      <c r="L8" s="13"/>
      <c r="M8" s="15"/>
      <c r="N8" s="13"/>
      <c r="O8" s="15"/>
      <c r="P8" s="13"/>
      <c r="Q8" s="238"/>
    </row>
    <row r="9" spans="1:22" ht="30" customHeight="1">
      <c r="A9" s="328"/>
      <c r="B9" s="328"/>
      <c r="C9" s="330" t="s">
        <v>9</v>
      </c>
      <c r="D9" s="331"/>
      <c r="E9" s="323" t="s">
        <v>10</v>
      </c>
      <c r="F9" s="321"/>
      <c r="G9" s="321" t="s">
        <v>11</v>
      </c>
      <c r="H9" s="321"/>
      <c r="I9" s="321" t="s">
        <v>69</v>
      </c>
      <c r="J9" s="321"/>
      <c r="K9" s="321" t="s">
        <v>70</v>
      </c>
      <c r="L9" s="321"/>
      <c r="M9" s="323" t="s">
        <v>71</v>
      </c>
      <c r="N9" s="321"/>
      <c r="O9" s="321" t="s">
        <v>12</v>
      </c>
      <c r="P9" s="321"/>
      <c r="Q9" s="325" t="s">
        <v>72</v>
      </c>
      <c r="R9" s="323"/>
      <c r="S9" s="327" t="s">
        <v>73</v>
      </c>
      <c r="T9" s="321"/>
      <c r="U9" s="327" t="s">
        <v>74</v>
      </c>
      <c r="V9" s="321"/>
    </row>
    <row r="10" spans="1:22" ht="30" customHeight="1">
      <c r="A10" s="329"/>
      <c r="B10" s="329"/>
      <c r="C10" s="332"/>
      <c r="D10" s="333"/>
      <c r="E10" s="324"/>
      <c r="F10" s="322"/>
      <c r="G10" s="322"/>
      <c r="H10" s="322"/>
      <c r="I10" s="322"/>
      <c r="J10" s="322"/>
      <c r="K10" s="322"/>
      <c r="L10" s="322"/>
      <c r="M10" s="324"/>
      <c r="N10" s="322"/>
      <c r="O10" s="322"/>
      <c r="P10" s="322"/>
      <c r="Q10" s="326"/>
      <c r="R10" s="324"/>
      <c r="S10" s="322"/>
      <c r="T10" s="322"/>
      <c r="U10" s="322"/>
      <c r="V10" s="322"/>
    </row>
    <row r="11" spans="1:22" ht="39.950000000000003" customHeight="1">
      <c r="A11" s="316" t="s">
        <v>13</v>
      </c>
      <c r="B11" s="316"/>
      <c r="C11" s="59">
        <v>1510</v>
      </c>
      <c r="D11" s="60" t="s">
        <v>75</v>
      </c>
      <c r="E11" s="61"/>
      <c r="F11" s="18" t="s">
        <v>76</v>
      </c>
      <c r="G11" s="20"/>
      <c r="H11" s="18" t="s">
        <v>76</v>
      </c>
      <c r="I11" s="21">
        <v>18.86</v>
      </c>
      <c r="J11" s="18" t="s">
        <v>76</v>
      </c>
      <c r="K11" s="19">
        <v>17.46</v>
      </c>
      <c r="L11" s="18" t="s">
        <v>76</v>
      </c>
      <c r="M11" s="62">
        <v>16.5</v>
      </c>
      <c r="N11" s="18" t="s">
        <v>76</v>
      </c>
      <c r="O11" s="21">
        <v>10.3</v>
      </c>
      <c r="P11" s="18" t="s">
        <v>76</v>
      </c>
      <c r="Q11" s="63"/>
      <c r="R11" s="64" t="s">
        <v>76</v>
      </c>
      <c r="S11" s="21"/>
      <c r="T11" s="18" t="s">
        <v>76</v>
      </c>
      <c r="U11" s="21"/>
      <c r="V11" s="18" t="s">
        <v>78</v>
      </c>
    </row>
    <row r="12" spans="1:22" ht="39.950000000000003" customHeight="1">
      <c r="A12" s="315" t="s">
        <v>15</v>
      </c>
      <c r="B12" s="315"/>
      <c r="C12" s="59">
        <v>1510</v>
      </c>
      <c r="D12" s="60" t="s">
        <v>75</v>
      </c>
      <c r="E12" s="61"/>
      <c r="F12" s="18" t="s">
        <v>76</v>
      </c>
      <c r="G12" s="20"/>
      <c r="H12" s="18" t="s">
        <v>76</v>
      </c>
      <c r="I12" s="21"/>
      <c r="J12" s="18" t="s">
        <v>76</v>
      </c>
      <c r="K12" s="19"/>
      <c r="L12" s="18" t="s">
        <v>76</v>
      </c>
      <c r="M12" s="62"/>
      <c r="N12" s="18" t="s">
        <v>76</v>
      </c>
      <c r="O12" s="21"/>
      <c r="P12" s="18" t="s">
        <v>76</v>
      </c>
      <c r="Q12" s="63">
        <v>16.489999999999998</v>
      </c>
      <c r="R12" s="64" t="s">
        <v>76</v>
      </c>
      <c r="S12" s="21">
        <v>15.21</v>
      </c>
      <c r="T12" s="18" t="s">
        <v>76</v>
      </c>
      <c r="U12" s="21">
        <v>11.6</v>
      </c>
      <c r="V12" s="18" t="s">
        <v>78</v>
      </c>
    </row>
    <row r="13" spans="1:22" ht="39.950000000000003" customHeight="1">
      <c r="A13" s="315" t="s">
        <v>17</v>
      </c>
      <c r="B13" s="315"/>
      <c r="C13" s="59">
        <v>2170</v>
      </c>
      <c r="D13" s="60" t="s">
        <v>75</v>
      </c>
      <c r="E13" s="61">
        <v>13.06</v>
      </c>
      <c r="F13" s="18" t="s">
        <v>76</v>
      </c>
      <c r="G13" s="20">
        <v>12.17</v>
      </c>
      <c r="H13" s="18" t="s">
        <v>76</v>
      </c>
      <c r="I13" s="21"/>
      <c r="J13" s="18" t="s">
        <v>76</v>
      </c>
      <c r="K13" s="19"/>
      <c r="L13" s="18" t="s">
        <v>76</v>
      </c>
      <c r="M13" s="62"/>
      <c r="N13" s="18" t="s">
        <v>76</v>
      </c>
      <c r="O13" s="21"/>
      <c r="P13" s="18" t="s">
        <v>76</v>
      </c>
      <c r="Q13" s="63"/>
      <c r="R13" s="64" t="s">
        <v>76</v>
      </c>
      <c r="S13" s="21"/>
      <c r="T13" s="18" t="s">
        <v>76</v>
      </c>
      <c r="U13" s="21"/>
      <c r="V13" s="18" t="s">
        <v>78</v>
      </c>
    </row>
    <row r="14" spans="1:22" ht="39.950000000000003" customHeight="1">
      <c r="A14" s="315" t="s">
        <v>19</v>
      </c>
      <c r="B14" s="315"/>
      <c r="C14" s="65">
        <v>1510</v>
      </c>
      <c r="D14" s="66" t="s">
        <v>75</v>
      </c>
      <c r="E14" s="67">
        <v>15.29</v>
      </c>
      <c r="F14" s="22" t="s">
        <v>76</v>
      </c>
      <c r="G14" s="24">
        <v>14.21</v>
      </c>
      <c r="H14" s="22" t="s">
        <v>76</v>
      </c>
      <c r="I14" s="16"/>
      <c r="J14" s="22" t="s">
        <v>76</v>
      </c>
      <c r="K14" s="23"/>
      <c r="L14" s="22" t="s">
        <v>76</v>
      </c>
      <c r="M14" s="62"/>
      <c r="N14" s="18" t="s">
        <v>76</v>
      </c>
      <c r="O14" s="21"/>
      <c r="P14" s="18" t="s">
        <v>76</v>
      </c>
      <c r="Q14" s="63"/>
      <c r="R14" s="64" t="s">
        <v>76</v>
      </c>
      <c r="S14" s="21"/>
      <c r="T14" s="18" t="s">
        <v>76</v>
      </c>
      <c r="U14" s="21"/>
      <c r="V14" s="18" t="s">
        <v>78</v>
      </c>
    </row>
    <row r="15" spans="1:22" ht="39.950000000000003" customHeight="1">
      <c r="A15" s="315" t="s">
        <v>21</v>
      </c>
      <c r="B15" s="315"/>
      <c r="C15" s="59">
        <v>1510</v>
      </c>
      <c r="D15" s="60" t="s">
        <v>75</v>
      </c>
      <c r="E15" s="68"/>
      <c r="F15" s="18" t="s">
        <v>76</v>
      </c>
      <c r="G15" s="27"/>
      <c r="H15" s="18" t="s">
        <v>76</v>
      </c>
      <c r="I15" s="26">
        <v>18.86</v>
      </c>
      <c r="J15" s="18" t="s">
        <v>76</v>
      </c>
      <c r="K15" s="19">
        <v>17.46</v>
      </c>
      <c r="L15" s="18" t="s">
        <v>76</v>
      </c>
      <c r="M15" s="69">
        <v>16.5</v>
      </c>
      <c r="N15" s="18" t="s">
        <v>76</v>
      </c>
      <c r="O15" s="21">
        <v>10.3</v>
      </c>
      <c r="P15" s="18" t="s">
        <v>76</v>
      </c>
      <c r="Q15" s="63"/>
      <c r="R15" s="64" t="s">
        <v>76</v>
      </c>
      <c r="S15" s="21"/>
      <c r="T15" s="18" t="s">
        <v>76</v>
      </c>
      <c r="U15" s="21"/>
      <c r="V15" s="18" t="s">
        <v>78</v>
      </c>
    </row>
    <row r="16" spans="1:22" ht="39.950000000000003" customHeight="1">
      <c r="A16" s="317" t="s">
        <v>32</v>
      </c>
      <c r="B16" s="317"/>
      <c r="C16" s="70">
        <v>1200</v>
      </c>
      <c r="D16" s="71" t="s">
        <v>75</v>
      </c>
      <c r="E16" s="61">
        <v>14.89</v>
      </c>
      <c r="F16" s="17" t="s">
        <v>76</v>
      </c>
      <c r="G16" s="20">
        <v>13.86</v>
      </c>
      <c r="H16" s="17" t="s">
        <v>76</v>
      </c>
      <c r="I16" s="21"/>
      <c r="J16" s="17" t="s">
        <v>76</v>
      </c>
      <c r="K16" s="25"/>
      <c r="L16" s="17" t="s">
        <v>76</v>
      </c>
      <c r="M16" s="62"/>
      <c r="N16" s="17" t="s">
        <v>76</v>
      </c>
      <c r="O16" s="21"/>
      <c r="P16" s="18" t="s">
        <v>76</v>
      </c>
      <c r="Q16" s="63"/>
      <c r="R16" s="64" t="s">
        <v>76</v>
      </c>
      <c r="S16" s="21"/>
      <c r="T16" s="18" t="s">
        <v>76</v>
      </c>
      <c r="U16" s="21"/>
      <c r="V16" s="18" t="s">
        <v>79</v>
      </c>
    </row>
    <row r="17" spans="1:22" ht="39.950000000000003" customHeight="1">
      <c r="A17" s="315" t="s">
        <v>24</v>
      </c>
      <c r="B17" s="315"/>
      <c r="C17" s="70">
        <v>1510</v>
      </c>
      <c r="D17" s="71" t="s">
        <v>75</v>
      </c>
      <c r="E17" s="61"/>
      <c r="F17" s="17" t="s">
        <v>76</v>
      </c>
      <c r="G17" s="20"/>
      <c r="H17" s="17" t="s">
        <v>76</v>
      </c>
      <c r="I17" s="21">
        <v>18.86</v>
      </c>
      <c r="J17" s="17" t="s">
        <v>76</v>
      </c>
      <c r="K17" s="25">
        <v>17.46</v>
      </c>
      <c r="L17" s="17" t="s">
        <v>76</v>
      </c>
      <c r="M17" s="62">
        <v>16.5</v>
      </c>
      <c r="N17" s="18" t="s">
        <v>76</v>
      </c>
      <c r="O17" s="21">
        <v>10.3</v>
      </c>
      <c r="P17" s="18" t="s">
        <v>76</v>
      </c>
      <c r="Q17" s="63"/>
      <c r="R17" s="64" t="s">
        <v>76</v>
      </c>
      <c r="S17" s="21"/>
      <c r="T17" s="18" t="s">
        <v>76</v>
      </c>
      <c r="U17" s="21"/>
      <c r="V17" s="18" t="s">
        <v>78</v>
      </c>
    </row>
    <row r="18" spans="1:22" ht="39.950000000000003" customHeight="1">
      <c r="A18" s="315" t="s">
        <v>26</v>
      </c>
      <c r="B18" s="315"/>
      <c r="C18" s="70">
        <v>1510</v>
      </c>
      <c r="D18" s="71" t="s">
        <v>75</v>
      </c>
      <c r="E18" s="61"/>
      <c r="F18" s="17" t="s">
        <v>76</v>
      </c>
      <c r="G18" s="20"/>
      <c r="H18" s="17" t="s">
        <v>76</v>
      </c>
      <c r="I18" s="21">
        <v>18.86</v>
      </c>
      <c r="J18" s="17" t="s">
        <v>76</v>
      </c>
      <c r="K18" s="25">
        <v>17.46</v>
      </c>
      <c r="L18" s="17" t="s">
        <v>76</v>
      </c>
      <c r="M18" s="62">
        <v>16.5</v>
      </c>
      <c r="N18" s="17" t="s">
        <v>76</v>
      </c>
      <c r="O18" s="21">
        <v>10.3</v>
      </c>
      <c r="P18" s="17" t="s">
        <v>76</v>
      </c>
      <c r="Q18" s="63"/>
      <c r="R18" s="64" t="s">
        <v>76</v>
      </c>
      <c r="S18" s="21"/>
      <c r="T18" s="17" t="s">
        <v>76</v>
      </c>
      <c r="U18" s="21"/>
      <c r="V18" s="17" t="s">
        <v>78</v>
      </c>
    </row>
    <row r="19" spans="1:22" ht="39.950000000000003" customHeight="1">
      <c r="A19" s="320" t="s">
        <v>31</v>
      </c>
      <c r="B19" s="320"/>
      <c r="C19" s="70">
        <v>1510</v>
      </c>
      <c r="D19" s="71" t="s">
        <v>75</v>
      </c>
      <c r="E19" s="61"/>
      <c r="F19" s="17" t="s">
        <v>76</v>
      </c>
      <c r="G19" s="20"/>
      <c r="H19" s="17" t="s">
        <v>76</v>
      </c>
      <c r="I19" s="21">
        <v>18.86</v>
      </c>
      <c r="J19" s="17" t="s">
        <v>76</v>
      </c>
      <c r="K19" s="25">
        <v>17.46</v>
      </c>
      <c r="L19" s="17" t="s">
        <v>76</v>
      </c>
      <c r="M19" s="62">
        <v>16.5</v>
      </c>
      <c r="N19" s="18" t="s">
        <v>76</v>
      </c>
      <c r="O19" s="21">
        <v>10.3</v>
      </c>
      <c r="P19" s="18" t="s">
        <v>76</v>
      </c>
      <c r="Q19" s="63"/>
      <c r="R19" s="64" t="s">
        <v>76</v>
      </c>
      <c r="S19" s="21"/>
      <c r="T19" s="18" t="s">
        <v>76</v>
      </c>
      <c r="U19" s="21"/>
      <c r="V19" s="18" t="s">
        <v>79</v>
      </c>
    </row>
    <row r="20" spans="1:22" ht="39.950000000000003" customHeight="1" thickBot="1">
      <c r="A20" s="315" t="s">
        <v>29</v>
      </c>
      <c r="B20" s="315"/>
      <c r="C20" s="72">
        <v>1510</v>
      </c>
      <c r="D20" s="73" t="s">
        <v>75</v>
      </c>
      <c r="E20" s="61">
        <v>15.29</v>
      </c>
      <c r="F20" s="17" t="s">
        <v>76</v>
      </c>
      <c r="G20" s="20">
        <v>14.21</v>
      </c>
      <c r="H20" s="17" t="s">
        <v>76</v>
      </c>
      <c r="I20" s="21"/>
      <c r="J20" s="17" t="s">
        <v>76</v>
      </c>
      <c r="K20" s="25"/>
      <c r="L20" s="17" t="s">
        <v>76</v>
      </c>
      <c r="M20" s="62"/>
      <c r="N20" s="18" t="s">
        <v>76</v>
      </c>
      <c r="O20" s="21"/>
      <c r="P20" s="18" t="s">
        <v>76</v>
      </c>
      <c r="Q20" s="63"/>
      <c r="R20" s="64" t="s">
        <v>76</v>
      </c>
      <c r="S20" s="21"/>
      <c r="T20" s="18" t="s">
        <v>76</v>
      </c>
      <c r="U20" s="21"/>
      <c r="V20" s="18" t="s">
        <v>77</v>
      </c>
    </row>
    <row r="21" spans="1:22">
      <c r="A21" s="13"/>
      <c r="B21" s="13"/>
      <c r="C21" s="13"/>
      <c r="D21" s="13"/>
      <c r="E21" s="15"/>
      <c r="F21" s="13"/>
      <c r="G21" s="15"/>
      <c r="H21" s="13"/>
      <c r="I21" s="15"/>
      <c r="J21" s="13"/>
      <c r="K21" s="15"/>
      <c r="L21" s="13"/>
      <c r="M21" s="15"/>
      <c r="N21" s="13"/>
      <c r="O21" s="15"/>
      <c r="P21" s="28"/>
    </row>
    <row r="22" spans="1:22">
      <c r="A22" s="13"/>
      <c r="B22" s="13"/>
      <c r="C22" s="13"/>
      <c r="D22" s="13"/>
      <c r="E22" s="15"/>
      <c r="F22" s="13"/>
      <c r="G22" s="15"/>
      <c r="H22" s="13"/>
      <c r="I22" s="15"/>
      <c r="J22" s="13"/>
      <c r="K22" s="15"/>
      <c r="L22" s="13"/>
      <c r="M22" s="15"/>
      <c r="N22" s="13"/>
      <c r="O22" s="15"/>
      <c r="P22" s="13"/>
    </row>
    <row r="23" spans="1:22">
      <c r="B23" s="12" t="s">
        <v>62</v>
      </c>
    </row>
    <row r="24" spans="1:22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</row>
    <row r="25" spans="1:22">
      <c r="B25" s="239" t="s">
        <v>193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</row>
    <row r="26" spans="1:22">
      <c r="B26" s="49" t="s">
        <v>194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1:22">
      <c r="B27" s="49" t="s">
        <v>195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1:22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</row>
    <row r="29" spans="1:22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</row>
    <row r="30" spans="1:22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</row>
    <row r="31" spans="1:22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</row>
    <row r="32" spans="1:22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</row>
  </sheetData>
  <mergeCells count="24">
    <mergeCell ref="S6:V6"/>
    <mergeCell ref="A1:B1"/>
    <mergeCell ref="A3:P3"/>
    <mergeCell ref="A18:B18"/>
    <mergeCell ref="A19:B19"/>
    <mergeCell ref="K9:L10"/>
    <mergeCell ref="M9:N10"/>
    <mergeCell ref="O9:P10"/>
    <mergeCell ref="Q9:R10"/>
    <mergeCell ref="S9:T10"/>
    <mergeCell ref="A9:B10"/>
    <mergeCell ref="C9:D10"/>
    <mergeCell ref="E9:F10"/>
    <mergeCell ref="G9:H10"/>
    <mergeCell ref="I9:J10"/>
    <mergeCell ref="U9:V10"/>
    <mergeCell ref="A20:B20"/>
    <mergeCell ref="A11:B11"/>
    <mergeCell ref="A12:B12"/>
    <mergeCell ref="A13:B13"/>
    <mergeCell ref="A14:B14"/>
    <mergeCell ref="A15:B15"/>
    <mergeCell ref="A16:B16"/>
    <mergeCell ref="A17:B17"/>
  </mergeCells>
  <phoneticPr fontId="3"/>
  <printOptions horizontalCentered="1"/>
  <pageMargins left="0.70866141732283472" right="0.70866141732283472" top="0.35433070866141736" bottom="0.55118110236220474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S26"/>
  <sheetViews>
    <sheetView workbookViewId="0">
      <selection activeCell="H25" sqref="H25:H26"/>
    </sheetView>
  </sheetViews>
  <sheetFormatPr defaultRowHeight="13.5"/>
  <cols>
    <col min="1" max="1" width="4" customWidth="1"/>
    <col min="2" max="2" width="20.5" customWidth="1"/>
    <col min="4" max="4" width="8.75" customWidth="1"/>
    <col min="5" max="5" width="7.5" customWidth="1"/>
    <col min="6" max="6" width="7.625" customWidth="1"/>
    <col min="7" max="8" width="5.625" customWidth="1"/>
    <col min="9" max="9" width="5.75" customWidth="1"/>
    <col min="10" max="10" width="6.625" customWidth="1"/>
    <col min="11" max="11" width="5.375" customWidth="1"/>
    <col min="12" max="12" width="13" customWidth="1"/>
    <col min="13" max="16" width="6.625" customWidth="1"/>
    <col min="17" max="18" width="5.625" customWidth="1"/>
    <col min="19" max="19" width="5.375" customWidth="1"/>
  </cols>
  <sheetData>
    <row r="1" spans="1:19" ht="20.100000000000001" customHeight="1"/>
    <row r="2" spans="1:19" ht="20.100000000000001" customHeight="1"/>
    <row r="3" spans="1:19" ht="20.100000000000001" customHeight="1">
      <c r="A3" s="381" t="s">
        <v>140</v>
      </c>
      <c r="B3" s="381"/>
    </row>
    <row r="4" spans="1:19" ht="20.100000000000001" customHeight="1">
      <c r="A4" s="87" t="s">
        <v>141</v>
      </c>
      <c r="B4" s="234" t="s">
        <v>142</v>
      </c>
    </row>
    <row r="5" spans="1:19" ht="20.100000000000001" customHeight="1">
      <c r="A5" s="382" t="s">
        <v>143</v>
      </c>
      <c r="B5" s="382" t="s">
        <v>144</v>
      </c>
      <c r="C5" s="382" t="s">
        <v>145</v>
      </c>
      <c r="D5" s="382"/>
      <c r="E5" s="383" t="s">
        <v>146</v>
      </c>
      <c r="F5" s="389" t="s">
        <v>147</v>
      </c>
      <c r="G5" s="383" t="s">
        <v>148</v>
      </c>
      <c r="H5" s="383" t="s">
        <v>149</v>
      </c>
      <c r="I5" s="373" t="s">
        <v>150</v>
      </c>
      <c r="J5" s="375" t="s">
        <v>151</v>
      </c>
      <c r="K5" s="377" t="s">
        <v>152</v>
      </c>
      <c r="L5" s="385" t="s">
        <v>153</v>
      </c>
      <c r="M5" s="387" t="s">
        <v>154</v>
      </c>
      <c r="N5" s="388" t="s">
        <v>155</v>
      </c>
      <c r="O5" s="388" t="s">
        <v>156</v>
      </c>
      <c r="P5" s="388"/>
      <c r="Q5" s="387" t="s">
        <v>157</v>
      </c>
      <c r="R5" s="387" t="s">
        <v>158</v>
      </c>
      <c r="S5" s="336" t="s">
        <v>159</v>
      </c>
    </row>
    <row r="6" spans="1:19" ht="20.100000000000001" customHeight="1">
      <c r="A6" s="382"/>
      <c r="B6" s="382"/>
      <c r="C6" s="382"/>
      <c r="D6" s="382"/>
      <c r="E6" s="383"/>
      <c r="F6" s="389"/>
      <c r="G6" s="383"/>
      <c r="H6" s="383"/>
      <c r="I6" s="374"/>
      <c r="J6" s="376"/>
      <c r="K6" s="378"/>
      <c r="L6" s="386"/>
      <c r="M6" s="388"/>
      <c r="N6" s="388"/>
      <c r="O6" s="235" t="s">
        <v>160</v>
      </c>
      <c r="P6" s="236" t="s">
        <v>161</v>
      </c>
      <c r="Q6" s="388"/>
      <c r="R6" s="388"/>
      <c r="S6" s="336"/>
    </row>
    <row r="7" spans="1:19" ht="20.100000000000001" customHeight="1">
      <c r="A7" s="336">
        <v>1</v>
      </c>
      <c r="B7" s="337" t="s">
        <v>13</v>
      </c>
      <c r="C7" s="384" t="s">
        <v>14</v>
      </c>
      <c r="D7" s="339"/>
      <c r="E7" s="371" t="s">
        <v>189</v>
      </c>
      <c r="F7" s="342" t="s">
        <v>162</v>
      </c>
      <c r="G7" s="342">
        <v>6000</v>
      </c>
      <c r="H7" s="342">
        <v>6000</v>
      </c>
      <c r="I7" s="334">
        <v>50</v>
      </c>
      <c r="J7" s="340" t="s">
        <v>163</v>
      </c>
      <c r="K7" s="342" t="s">
        <v>190</v>
      </c>
      <c r="L7" s="347" t="s">
        <v>164</v>
      </c>
      <c r="M7" s="334" t="s">
        <v>165</v>
      </c>
      <c r="N7" s="334" t="s">
        <v>165</v>
      </c>
      <c r="O7" s="349" t="s">
        <v>166</v>
      </c>
      <c r="P7" s="334" t="s">
        <v>167</v>
      </c>
      <c r="Q7" s="334" t="s">
        <v>167</v>
      </c>
      <c r="R7" s="334" t="s">
        <v>167</v>
      </c>
      <c r="S7" s="336"/>
    </row>
    <row r="8" spans="1:19" ht="20.100000000000001" customHeight="1">
      <c r="A8" s="336"/>
      <c r="B8" s="337"/>
      <c r="C8" s="339"/>
      <c r="D8" s="339"/>
      <c r="E8" s="372"/>
      <c r="F8" s="342"/>
      <c r="G8" s="342"/>
      <c r="H8" s="342"/>
      <c r="I8" s="345"/>
      <c r="J8" s="346"/>
      <c r="K8" s="342"/>
      <c r="L8" s="348"/>
      <c r="M8" s="335"/>
      <c r="N8" s="335"/>
      <c r="O8" s="350"/>
      <c r="P8" s="335"/>
      <c r="Q8" s="335"/>
      <c r="R8" s="335"/>
      <c r="S8" s="336"/>
    </row>
    <row r="9" spans="1:19" ht="20.100000000000001" customHeight="1">
      <c r="A9" s="336">
        <v>2</v>
      </c>
      <c r="B9" s="337" t="s">
        <v>15</v>
      </c>
      <c r="C9" s="338" t="s">
        <v>16</v>
      </c>
      <c r="D9" s="339"/>
      <c r="E9" s="371" t="s">
        <v>168</v>
      </c>
      <c r="F9" s="342" t="s">
        <v>162</v>
      </c>
      <c r="G9" s="342">
        <v>6000</v>
      </c>
      <c r="H9" s="342">
        <v>6000</v>
      </c>
      <c r="I9" s="334">
        <v>50</v>
      </c>
      <c r="J9" s="340" t="s">
        <v>163</v>
      </c>
      <c r="K9" s="342" t="s">
        <v>177</v>
      </c>
      <c r="L9" s="347" t="s">
        <v>169</v>
      </c>
      <c r="M9" s="334" t="s">
        <v>165</v>
      </c>
      <c r="N9" s="334" t="s">
        <v>165</v>
      </c>
      <c r="O9" s="349" t="s">
        <v>170</v>
      </c>
      <c r="P9" s="334" t="s">
        <v>167</v>
      </c>
      <c r="Q9" s="379" t="s">
        <v>171</v>
      </c>
      <c r="R9" s="334" t="s">
        <v>167</v>
      </c>
      <c r="S9" s="336"/>
    </row>
    <row r="10" spans="1:19" ht="20.100000000000001" customHeight="1">
      <c r="A10" s="336"/>
      <c r="B10" s="337"/>
      <c r="C10" s="339"/>
      <c r="D10" s="339"/>
      <c r="E10" s="372"/>
      <c r="F10" s="342"/>
      <c r="G10" s="342"/>
      <c r="H10" s="342"/>
      <c r="I10" s="345"/>
      <c r="J10" s="346"/>
      <c r="K10" s="342"/>
      <c r="L10" s="348"/>
      <c r="M10" s="335"/>
      <c r="N10" s="335"/>
      <c r="O10" s="350"/>
      <c r="P10" s="335"/>
      <c r="Q10" s="380"/>
      <c r="R10" s="335"/>
      <c r="S10" s="336"/>
    </row>
    <row r="11" spans="1:19" ht="20.100000000000001" customHeight="1">
      <c r="A11" s="336">
        <v>3</v>
      </c>
      <c r="B11" s="337" t="s">
        <v>17</v>
      </c>
      <c r="C11" s="338" t="s">
        <v>18</v>
      </c>
      <c r="D11" s="339"/>
      <c r="E11" s="371" t="s">
        <v>172</v>
      </c>
      <c r="F11" s="342" t="s">
        <v>162</v>
      </c>
      <c r="G11" s="342">
        <v>6000</v>
      </c>
      <c r="H11" s="342">
        <v>6000</v>
      </c>
      <c r="I11" s="334">
        <v>50</v>
      </c>
      <c r="J11" s="340" t="s">
        <v>163</v>
      </c>
      <c r="K11" s="342" t="s">
        <v>173</v>
      </c>
      <c r="L11" s="347" t="s">
        <v>174</v>
      </c>
      <c r="M11" s="334" t="s">
        <v>165</v>
      </c>
      <c r="N11" s="334" t="s">
        <v>165</v>
      </c>
      <c r="O11" s="349" t="s">
        <v>175</v>
      </c>
      <c r="P11" s="334" t="s">
        <v>167</v>
      </c>
      <c r="Q11" s="334" t="s">
        <v>167</v>
      </c>
      <c r="R11" s="334" t="s">
        <v>167</v>
      </c>
      <c r="S11" s="369"/>
    </row>
    <row r="12" spans="1:19" ht="20.100000000000001" customHeight="1">
      <c r="A12" s="336"/>
      <c r="B12" s="337"/>
      <c r="C12" s="339"/>
      <c r="D12" s="339"/>
      <c r="E12" s="372"/>
      <c r="F12" s="342"/>
      <c r="G12" s="342"/>
      <c r="H12" s="342"/>
      <c r="I12" s="345"/>
      <c r="J12" s="346"/>
      <c r="K12" s="342"/>
      <c r="L12" s="348"/>
      <c r="M12" s="335"/>
      <c r="N12" s="335"/>
      <c r="O12" s="350"/>
      <c r="P12" s="335"/>
      <c r="Q12" s="335"/>
      <c r="R12" s="335"/>
      <c r="S12" s="370"/>
    </row>
    <row r="13" spans="1:19" ht="20.100000000000001" customHeight="1">
      <c r="A13" s="336">
        <v>4</v>
      </c>
      <c r="B13" s="337" t="s">
        <v>19</v>
      </c>
      <c r="C13" s="338" t="s">
        <v>20</v>
      </c>
      <c r="D13" s="339"/>
      <c r="E13" s="364" t="s">
        <v>176</v>
      </c>
      <c r="F13" s="342" t="s">
        <v>162</v>
      </c>
      <c r="G13" s="342">
        <v>6000</v>
      </c>
      <c r="H13" s="342">
        <v>6000</v>
      </c>
      <c r="I13" s="334">
        <v>50</v>
      </c>
      <c r="J13" s="340" t="s">
        <v>163</v>
      </c>
      <c r="K13" s="342" t="s">
        <v>177</v>
      </c>
      <c r="L13" s="347" t="s">
        <v>174</v>
      </c>
      <c r="M13" s="334" t="s">
        <v>165</v>
      </c>
      <c r="N13" s="334" t="s">
        <v>165</v>
      </c>
      <c r="O13" s="349" t="s">
        <v>178</v>
      </c>
      <c r="P13" s="334" t="s">
        <v>167</v>
      </c>
      <c r="Q13" s="334" t="s">
        <v>167</v>
      </c>
      <c r="R13" s="334" t="s">
        <v>167</v>
      </c>
      <c r="S13" s="336"/>
    </row>
    <row r="14" spans="1:19" ht="20.100000000000001" customHeight="1">
      <c r="A14" s="336"/>
      <c r="B14" s="337"/>
      <c r="C14" s="339"/>
      <c r="D14" s="339"/>
      <c r="E14" s="365"/>
      <c r="F14" s="342"/>
      <c r="G14" s="342"/>
      <c r="H14" s="342"/>
      <c r="I14" s="345"/>
      <c r="J14" s="346"/>
      <c r="K14" s="342"/>
      <c r="L14" s="348"/>
      <c r="M14" s="335"/>
      <c r="N14" s="335"/>
      <c r="O14" s="350"/>
      <c r="P14" s="335"/>
      <c r="Q14" s="335"/>
      <c r="R14" s="335"/>
      <c r="S14" s="336"/>
    </row>
    <row r="15" spans="1:19" ht="20.100000000000001" customHeight="1">
      <c r="A15" s="336">
        <v>5</v>
      </c>
      <c r="B15" s="337" t="s">
        <v>21</v>
      </c>
      <c r="C15" s="368" t="s">
        <v>22</v>
      </c>
      <c r="D15" s="368"/>
      <c r="E15" s="364" t="s">
        <v>176</v>
      </c>
      <c r="F15" s="342" t="s">
        <v>162</v>
      </c>
      <c r="G15" s="342">
        <v>6000</v>
      </c>
      <c r="H15" s="342">
        <v>6000</v>
      </c>
      <c r="I15" s="334">
        <v>50</v>
      </c>
      <c r="J15" s="340" t="s">
        <v>163</v>
      </c>
      <c r="K15" s="342" t="s">
        <v>177</v>
      </c>
      <c r="L15" s="347" t="s">
        <v>174</v>
      </c>
      <c r="M15" s="334" t="s">
        <v>165</v>
      </c>
      <c r="N15" s="334" t="s">
        <v>165</v>
      </c>
      <c r="O15" s="349" t="s">
        <v>179</v>
      </c>
      <c r="P15" s="334" t="s">
        <v>167</v>
      </c>
      <c r="Q15" s="334" t="s">
        <v>167</v>
      </c>
      <c r="R15" s="334" t="s">
        <v>180</v>
      </c>
      <c r="S15" s="336"/>
    </row>
    <row r="16" spans="1:19" ht="20.100000000000001" customHeight="1">
      <c r="A16" s="336"/>
      <c r="B16" s="337"/>
      <c r="C16" s="368"/>
      <c r="D16" s="368"/>
      <c r="E16" s="365"/>
      <c r="F16" s="342"/>
      <c r="G16" s="342"/>
      <c r="H16" s="342"/>
      <c r="I16" s="345"/>
      <c r="J16" s="346"/>
      <c r="K16" s="342"/>
      <c r="L16" s="348"/>
      <c r="M16" s="335"/>
      <c r="N16" s="335"/>
      <c r="O16" s="350"/>
      <c r="P16" s="335"/>
      <c r="Q16" s="335"/>
      <c r="R16" s="335"/>
      <c r="S16" s="336"/>
    </row>
    <row r="17" spans="1:19" ht="20.100000000000001" customHeight="1">
      <c r="A17" s="336">
        <v>6</v>
      </c>
      <c r="B17" s="366" t="s">
        <v>23</v>
      </c>
      <c r="C17" s="368" t="s">
        <v>181</v>
      </c>
      <c r="D17" s="368"/>
      <c r="E17" s="364" t="s">
        <v>182</v>
      </c>
      <c r="F17" s="342" t="s">
        <v>162</v>
      </c>
      <c r="G17" s="342">
        <v>6000</v>
      </c>
      <c r="H17" s="342">
        <v>6000</v>
      </c>
      <c r="I17" s="334">
        <v>50</v>
      </c>
      <c r="J17" s="340" t="s">
        <v>163</v>
      </c>
      <c r="K17" s="342" t="s">
        <v>191</v>
      </c>
      <c r="L17" s="347" t="s">
        <v>174</v>
      </c>
      <c r="M17" s="334" t="s">
        <v>165</v>
      </c>
      <c r="N17" s="334" t="s">
        <v>165</v>
      </c>
      <c r="O17" s="334" t="s">
        <v>167</v>
      </c>
      <c r="P17" s="334" t="s">
        <v>167</v>
      </c>
      <c r="Q17" s="334" t="s">
        <v>167</v>
      </c>
      <c r="R17" s="334" t="s">
        <v>167</v>
      </c>
      <c r="S17" s="336"/>
    </row>
    <row r="18" spans="1:19" ht="20.100000000000001" customHeight="1">
      <c r="A18" s="336"/>
      <c r="B18" s="367"/>
      <c r="C18" s="368"/>
      <c r="D18" s="368"/>
      <c r="E18" s="365"/>
      <c r="F18" s="342"/>
      <c r="G18" s="342"/>
      <c r="H18" s="342"/>
      <c r="I18" s="345"/>
      <c r="J18" s="346"/>
      <c r="K18" s="342"/>
      <c r="L18" s="348"/>
      <c r="M18" s="335"/>
      <c r="N18" s="335"/>
      <c r="O18" s="335"/>
      <c r="P18" s="335"/>
      <c r="Q18" s="335"/>
      <c r="R18" s="335"/>
      <c r="S18" s="336"/>
    </row>
    <row r="19" spans="1:19" ht="20.100000000000001" customHeight="1">
      <c r="A19" s="336">
        <v>7</v>
      </c>
      <c r="B19" s="337" t="s">
        <v>24</v>
      </c>
      <c r="C19" s="338" t="s">
        <v>25</v>
      </c>
      <c r="D19" s="339"/>
      <c r="E19" s="364" t="s">
        <v>176</v>
      </c>
      <c r="F19" s="342" t="s">
        <v>162</v>
      </c>
      <c r="G19" s="342">
        <v>6000</v>
      </c>
      <c r="H19" s="342">
        <v>6000</v>
      </c>
      <c r="I19" s="334">
        <v>50</v>
      </c>
      <c r="J19" s="340" t="s">
        <v>163</v>
      </c>
      <c r="K19" s="342" t="s">
        <v>177</v>
      </c>
      <c r="L19" s="347" t="s">
        <v>164</v>
      </c>
      <c r="M19" s="334" t="s">
        <v>165</v>
      </c>
      <c r="N19" s="334" t="s">
        <v>165</v>
      </c>
      <c r="O19" s="349" t="s">
        <v>183</v>
      </c>
      <c r="P19" s="334" t="s">
        <v>167</v>
      </c>
      <c r="Q19" s="334" t="s">
        <v>167</v>
      </c>
      <c r="R19" s="334" t="s">
        <v>167</v>
      </c>
      <c r="S19" s="336"/>
    </row>
    <row r="20" spans="1:19" ht="20.100000000000001" customHeight="1">
      <c r="A20" s="336"/>
      <c r="B20" s="337"/>
      <c r="C20" s="339"/>
      <c r="D20" s="339"/>
      <c r="E20" s="365"/>
      <c r="F20" s="342"/>
      <c r="G20" s="342"/>
      <c r="H20" s="342"/>
      <c r="I20" s="345"/>
      <c r="J20" s="346"/>
      <c r="K20" s="342"/>
      <c r="L20" s="348"/>
      <c r="M20" s="335"/>
      <c r="N20" s="335"/>
      <c r="O20" s="350"/>
      <c r="P20" s="335"/>
      <c r="Q20" s="335"/>
      <c r="R20" s="335"/>
      <c r="S20" s="336"/>
    </row>
    <row r="21" spans="1:19" ht="20.100000000000001" customHeight="1">
      <c r="A21" s="336">
        <v>8</v>
      </c>
      <c r="B21" s="357" t="s">
        <v>26</v>
      </c>
      <c r="C21" s="353" t="s">
        <v>27</v>
      </c>
      <c r="D21" s="359"/>
      <c r="E21" s="340" t="s">
        <v>176</v>
      </c>
      <c r="F21" s="342" t="s">
        <v>162</v>
      </c>
      <c r="G21" s="342">
        <v>6000</v>
      </c>
      <c r="H21" s="342">
        <v>6000</v>
      </c>
      <c r="I21" s="334">
        <v>50</v>
      </c>
      <c r="J21" s="340" t="s">
        <v>163</v>
      </c>
      <c r="K21" s="342" t="s">
        <v>173</v>
      </c>
      <c r="L21" s="347" t="s">
        <v>174</v>
      </c>
      <c r="M21" s="334" t="s">
        <v>165</v>
      </c>
      <c r="N21" s="334" t="s">
        <v>165</v>
      </c>
      <c r="O21" s="362" t="s">
        <v>184</v>
      </c>
      <c r="P21" s="334" t="s">
        <v>167</v>
      </c>
      <c r="Q21" s="334" t="s">
        <v>167</v>
      </c>
      <c r="R21" s="334" t="s">
        <v>167</v>
      </c>
      <c r="S21" s="336"/>
    </row>
    <row r="22" spans="1:19" ht="20.100000000000001" customHeight="1">
      <c r="A22" s="336"/>
      <c r="B22" s="358"/>
      <c r="C22" s="360"/>
      <c r="D22" s="361"/>
      <c r="E22" s="341"/>
      <c r="F22" s="342"/>
      <c r="G22" s="342"/>
      <c r="H22" s="342"/>
      <c r="I22" s="345"/>
      <c r="J22" s="346"/>
      <c r="K22" s="342"/>
      <c r="L22" s="348"/>
      <c r="M22" s="335"/>
      <c r="N22" s="335"/>
      <c r="O22" s="363"/>
      <c r="P22" s="335"/>
      <c r="Q22" s="335"/>
      <c r="R22" s="335"/>
      <c r="S22" s="336"/>
    </row>
    <row r="23" spans="1:19" ht="20.100000000000001" customHeight="1">
      <c r="A23" s="336">
        <v>9</v>
      </c>
      <c r="B23" s="351" t="s">
        <v>185</v>
      </c>
      <c r="C23" s="353" t="s">
        <v>28</v>
      </c>
      <c r="D23" s="354"/>
      <c r="E23" s="340" t="s">
        <v>176</v>
      </c>
      <c r="F23" s="342" t="s">
        <v>162</v>
      </c>
      <c r="G23" s="342">
        <v>6000</v>
      </c>
      <c r="H23" s="342">
        <v>6000</v>
      </c>
      <c r="I23" s="334">
        <v>50</v>
      </c>
      <c r="J23" s="340" t="s">
        <v>163</v>
      </c>
      <c r="K23" s="342" t="s">
        <v>177</v>
      </c>
      <c r="L23" s="347" t="s">
        <v>164</v>
      </c>
      <c r="M23" s="334" t="s">
        <v>165</v>
      </c>
      <c r="N23" s="334" t="s">
        <v>165</v>
      </c>
      <c r="O23" s="349" t="s">
        <v>186</v>
      </c>
      <c r="P23" s="334" t="s">
        <v>167</v>
      </c>
      <c r="Q23" s="334" t="s">
        <v>167</v>
      </c>
      <c r="R23" s="334" t="s">
        <v>167</v>
      </c>
      <c r="S23" s="336"/>
    </row>
    <row r="24" spans="1:19" ht="20.100000000000001" customHeight="1">
      <c r="A24" s="336"/>
      <c r="B24" s="352"/>
      <c r="C24" s="355"/>
      <c r="D24" s="356"/>
      <c r="E24" s="341"/>
      <c r="F24" s="342"/>
      <c r="G24" s="342"/>
      <c r="H24" s="342"/>
      <c r="I24" s="345"/>
      <c r="J24" s="346"/>
      <c r="K24" s="342"/>
      <c r="L24" s="348"/>
      <c r="M24" s="335"/>
      <c r="N24" s="335"/>
      <c r="O24" s="350"/>
      <c r="P24" s="335"/>
      <c r="Q24" s="335"/>
      <c r="R24" s="335"/>
      <c r="S24" s="336"/>
    </row>
    <row r="25" spans="1:19" ht="20.100000000000001" customHeight="1">
      <c r="A25" s="336">
        <v>10</v>
      </c>
      <c r="B25" s="337" t="s">
        <v>29</v>
      </c>
      <c r="C25" s="338" t="s">
        <v>30</v>
      </c>
      <c r="D25" s="339"/>
      <c r="E25" s="340" t="s">
        <v>187</v>
      </c>
      <c r="F25" s="342" t="s">
        <v>162</v>
      </c>
      <c r="G25" s="342">
        <v>6000</v>
      </c>
      <c r="H25" s="342">
        <v>6000</v>
      </c>
      <c r="I25" s="334">
        <v>50</v>
      </c>
      <c r="J25" s="340" t="s">
        <v>163</v>
      </c>
      <c r="K25" s="342" t="s">
        <v>177</v>
      </c>
      <c r="L25" s="347" t="s">
        <v>188</v>
      </c>
      <c r="M25" s="334" t="s">
        <v>165</v>
      </c>
      <c r="N25" s="334" t="s">
        <v>165</v>
      </c>
      <c r="O25" s="343" t="s">
        <v>167</v>
      </c>
      <c r="P25" s="334" t="s">
        <v>167</v>
      </c>
      <c r="Q25" s="334" t="s">
        <v>167</v>
      </c>
      <c r="R25" s="334" t="s">
        <v>167</v>
      </c>
      <c r="S25" s="336"/>
    </row>
    <row r="26" spans="1:19" ht="20.100000000000001" customHeight="1">
      <c r="A26" s="336"/>
      <c r="B26" s="337"/>
      <c r="C26" s="339"/>
      <c r="D26" s="339"/>
      <c r="E26" s="341"/>
      <c r="F26" s="342"/>
      <c r="G26" s="342"/>
      <c r="H26" s="342"/>
      <c r="I26" s="345"/>
      <c r="J26" s="346"/>
      <c r="K26" s="342"/>
      <c r="L26" s="348"/>
      <c r="M26" s="335"/>
      <c r="N26" s="335"/>
      <c r="O26" s="344"/>
      <c r="P26" s="335"/>
      <c r="Q26" s="335"/>
      <c r="R26" s="335"/>
      <c r="S26" s="336"/>
    </row>
  </sheetData>
  <sheetProtection algorithmName="SHA-512" hashValue="tpkj0/3yDAfH9EaKgDNu3oqitbk9nFaCLWjhnuMt7h1XUwOcQTVasy9eEgkCwR4dO3p+JHT0ypjydG+XVcLpng==" saltValue="Fki5yAkh75KYu3SA5fmzTA==" spinCount="100000" sheet="1" objects="1" scenarios="1"/>
  <mergeCells count="198">
    <mergeCell ref="A3:B3"/>
    <mergeCell ref="A5:A6"/>
    <mergeCell ref="B5:B6"/>
    <mergeCell ref="C5:D6"/>
    <mergeCell ref="E5:E6"/>
    <mergeCell ref="S5:S6"/>
    <mergeCell ref="A7:A8"/>
    <mergeCell ref="B7:B8"/>
    <mergeCell ref="C7:D8"/>
    <mergeCell ref="E7:E8"/>
    <mergeCell ref="F7:F8"/>
    <mergeCell ref="G7:G8"/>
    <mergeCell ref="H7:H8"/>
    <mergeCell ref="I7:I8"/>
    <mergeCell ref="J7:J8"/>
    <mergeCell ref="L5:L6"/>
    <mergeCell ref="M5:M6"/>
    <mergeCell ref="N5:N6"/>
    <mergeCell ref="O5:P5"/>
    <mergeCell ref="Q5:Q6"/>
    <mergeCell ref="R5:R6"/>
    <mergeCell ref="F5:F6"/>
    <mergeCell ref="G5:G6"/>
    <mergeCell ref="H5:H6"/>
    <mergeCell ref="I5:I6"/>
    <mergeCell ref="J5:J6"/>
    <mergeCell ref="K5:K6"/>
    <mergeCell ref="Q7:Q8"/>
    <mergeCell ref="R7:R8"/>
    <mergeCell ref="S7:S8"/>
    <mergeCell ref="A9:A10"/>
    <mergeCell ref="B9:B10"/>
    <mergeCell ref="C9:D10"/>
    <mergeCell ref="E9:E10"/>
    <mergeCell ref="F9:F10"/>
    <mergeCell ref="G9:G10"/>
    <mergeCell ref="H9:H10"/>
    <mergeCell ref="K7:K8"/>
    <mergeCell ref="L7:L8"/>
    <mergeCell ref="M7:M8"/>
    <mergeCell ref="N7:N8"/>
    <mergeCell ref="O7:O8"/>
    <mergeCell ref="P7:P8"/>
    <mergeCell ref="O9:O10"/>
    <mergeCell ref="P9:P10"/>
    <mergeCell ref="Q9:Q10"/>
    <mergeCell ref="R9:R10"/>
    <mergeCell ref="S9:S10"/>
    <mergeCell ref="A11:A12"/>
    <mergeCell ref="B11:B12"/>
    <mergeCell ref="C11:D12"/>
    <mergeCell ref="E11:E12"/>
    <mergeCell ref="F11:F12"/>
    <mergeCell ref="I9:I10"/>
    <mergeCell ref="J9:J10"/>
    <mergeCell ref="K9:K10"/>
    <mergeCell ref="L9:L10"/>
    <mergeCell ref="M9:M10"/>
    <mergeCell ref="N9:N10"/>
    <mergeCell ref="S11:S12"/>
    <mergeCell ref="A13:A14"/>
    <mergeCell ref="B13:B14"/>
    <mergeCell ref="C13:D14"/>
    <mergeCell ref="E13:E14"/>
    <mergeCell ref="F13:F14"/>
    <mergeCell ref="G13:G14"/>
    <mergeCell ref="H13:H14"/>
    <mergeCell ref="I13:I14"/>
    <mergeCell ref="J13:J14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Q13:Q14"/>
    <mergeCell ref="R13:R14"/>
    <mergeCell ref="S13:S14"/>
    <mergeCell ref="A15:A16"/>
    <mergeCell ref="B15:B16"/>
    <mergeCell ref="C15:D16"/>
    <mergeCell ref="E15:E16"/>
    <mergeCell ref="F15:F16"/>
    <mergeCell ref="G15:G16"/>
    <mergeCell ref="H15:H16"/>
    <mergeCell ref="K13:K14"/>
    <mergeCell ref="L13:L14"/>
    <mergeCell ref="M13:M14"/>
    <mergeCell ref="N13:N14"/>
    <mergeCell ref="O13:O14"/>
    <mergeCell ref="P13:P14"/>
    <mergeCell ref="O15:O16"/>
    <mergeCell ref="P15:P16"/>
    <mergeCell ref="Q15:Q16"/>
    <mergeCell ref="R15:R16"/>
    <mergeCell ref="S15:S16"/>
    <mergeCell ref="M15:M16"/>
    <mergeCell ref="N15:N16"/>
    <mergeCell ref="A17:A18"/>
    <mergeCell ref="B17:B18"/>
    <mergeCell ref="C17:D18"/>
    <mergeCell ref="E17:E18"/>
    <mergeCell ref="F17:F18"/>
    <mergeCell ref="I15:I16"/>
    <mergeCell ref="J15:J16"/>
    <mergeCell ref="K15:K16"/>
    <mergeCell ref="L15:L16"/>
    <mergeCell ref="S17:S18"/>
    <mergeCell ref="A19:A20"/>
    <mergeCell ref="B19:B20"/>
    <mergeCell ref="C19:D20"/>
    <mergeCell ref="E19:E20"/>
    <mergeCell ref="F19:F20"/>
    <mergeCell ref="G19:G20"/>
    <mergeCell ref="H19:H20"/>
    <mergeCell ref="I19:I20"/>
    <mergeCell ref="J19:J20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Q19:Q20"/>
    <mergeCell ref="R19:R20"/>
    <mergeCell ref="S19:S20"/>
    <mergeCell ref="A21:A22"/>
    <mergeCell ref="B21:B22"/>
    <mergeCell ref="C21:D22"/>
    <mergeCell ref="E21:E22"/>
    <mergeCell ref="F21:F22"/>
    <mergeCell ref="G21:G22"/>
    <mergeCell ref="H21:H22"/>
    <mergeCell ref="K19:K20"/>
    <mergeCell ref="L19:L20"/>
    <mergeCell ref="M19:M20"/>
    <mergeCell ref="N19:N20"/>
    <mergeCell ref="O19:O20"/>
    <mergeCell ref="P19:P20"/>
    <mergeCell ref="O21:O22"/>
    <mergeCell ref="P21:P22"/>
    <mergeCell ref="Q21:Q22"/>
    <mergeCell ref="R21:R22"/>
    <mergeCell ref="S21:S22"/>
    <mergeCell ref="M21:M22"/>
    <mergeCell ref="N21:N22"/>
    <mergeCell ref="A23:A24"/>
    <mergeCell ref="B23:B24"/>
    <mergeCell ref="C23:D24"/>
    <mergeCell ref="E23:E24"/>
    <mergeCell ref="F23:F24"/>
    <mergeCell ref="I21:I22"/>
    <mergeCell ref="J21:J22"/>
    <mergeCell ref="K21:K22"/>
    <mergeCell ref="L21:L22"/>
    <mergeCell ref="S23:S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5:P26"/>
    <mergeCell ref="Q25:Q26"/>
    <mergeCell ref="R25:R26"/>
    <mergeCell ref="S25:S26"/>
    <mergeCell ref="I25:I26"/>
    <mergeCell ref="J25:J26"/>
    <mergeCell ref="K25:K26"/>
    <mergeCell ref="L25:L26"/>
    <mergeCell ref="M25:M26"/>
    <mergeCell ref="N25:N26"/>
    <mergeCell ref="A25:A26"/>
    <mergeCell ref="B25:B26"/>
    <mergeCell ref="C25:D26"/>
    <mergeCell ref="E25:E26"/>
    <mergeCell ref="F25:F26"/>
    <mergeCell ref="G25:G26"/>
    <mergeCell ref="H25:H26"/>
    <mergeCell ref="O25:O26"/>
  </mergeCells>
  <phoneticPr fontId="3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U73"/>
  <sheetViews>
    <sheetView tabSelected="1" topLeftCell="A43" workbookViewId="0">
      <selection activeCell="F49" sqref="F49"/>
    </sheetView>
  </sheetViews>
  <sheetFormatPr defaultRowHeight="12"/>
  <cols>
    <col min="1" max="1" width="3.5" style="34" customWidth="1"/>
    <col min="2" max="2" width="19.625" style="34" customWidth="1"/>
    <col min="3" max="3" width="3.375" style="34" hidden="1" customWidth="1"/>
    <col min="4" max="4" width="16.875" style="34" customWidth="1"/>
    <col min="5" max="5" width="8.625" style="34" customWidth="1"/>
    <col min="6" max="17" width="6.25" style="34" customWidth="1"/>
    <col min="18" max="18" width="20.375" style="34" customWidth="1"/>
    <col min="19" max="20" width="11.375" style="34" customWidth="1"/>
    <col min="21" max="21" width="4" style="34" customWidth="1"/>
    <col min="22" max="22" width="12.625" style="34" customWidth="1"/>
    <col min="23" max="23" width="12.375" style="34" customWidth="1"/>
    <col min="24" max="24" width="12.5" style="34" customWidth="1"/>
    <col min="25" max="255" width="9" style="34"/>
    <col min="256" max="256" width="4.375" style="34" customWidth="1"/>
    <col min="257" max="257" width="4.25" style="34" customWidth="1"/>
    <col min="258" max="258" width="19.25" style="34" customWidth="1"/>
    <col min="259" max="259" width="0" style="34" hidden="1" customWidth="1"/>
    <col min="260" max="260" width="25.125" style="34" customWidth="1"/>
    <col min="261" max="261" width="16.875" style="34" bestFit="1" customWidth="1"/>
    <col min="262" max="262" width="14" style="34" bestFit="1" customWidth="1"/>
    <col min="263" max="273" width="11.375" style="34" customWidth="1"/>
    <col min="274" max="274" width="22.875" style="34" customWidth="1"/>
    <col min="275" max="276" width="11.375" style="34" customWidth="1"/>
    <col min="277" max="277" width="4" style="34" customWidth="1"/>
    <col min="278" max="278" width="12.625" style="34" customWidth="1"/>
    <col min="279" max="279" width="12.375" style="34" customWidth="1"/>
    <col min="280" max="280" width="12.5" style="34" customWidth="1"/>
    <col min="281" max="511" width="9" style="34"/>
    <col min="512" max="512" width="4.375" style="34" customWidth="1"/>
    <col min="513" max="513" width="4.25" style="34" customWidth="1"/>
    <col min="514" max="514" width="19.25" style="34" customWidth="1"/>
    <col min="515" max="515" width="0" style="34" hidden="1" customWidth="1"/>
    <col min="516" max="516" width="25.125" style="34" customWidth="1"/>
    <col min="517" max="517" width="16.875" style="34" bestFit="1" customWidth="1"/>
    <col min="518" max="518" width="14" style="34" bestFit="1" customWidth="1"/>
    <col min="519" max="529" width="11.375" style="34" customWidth="1"/>
    <col min="530" max="530" width="22.875" style="34" customWidth="1"/>
    <col min="531" max="532" width="11.375" style="34" customWidth="1"/>
    <col min="533" max="533" width="4" style="34" customWidth="1"/>
    <col min="534" max="534" width="12.625" style="34" customWidth="1"/>
    <col min="535" max="535" width="12.375" style="34" customWidth="1"/>
    <col min="536" max="536" width="12.5" style="34" customWidth="1"/>
    <col min="537" max="767" width="9" style="34"/>
    <col min="768" max="768" width="4.375" style="34" customWidth="1"/>
    <col min="769" max="769" width="4.25" style="34" customWidth="1"/>
    <col min="770" max="770" width="19.25" style="34" customWidth="1"/>
    <col min="771" max="771" width="0" style="34" hidden="1" customWidth="1"/>
    <col min="772" max="772" width="25.125" style="34" customWidth="1"/>
    <col min="773" max="773" width="16.875" style="34" bestFit="1" customWidth="1"/>
    <col min="774" max="774" width="14" style="34" bestFit="1" customWidth="1"/>
    <col min="775" max="785" width="11.375" style="34" customWidth="1"/>
    <col min="786" max="786" width="22.875" style="34" customWidth="1"/>
    <col min="787" max="788" width="11.375" style="34" customWidth="1"/>
    <col min="789" max="789" width="4" style="34" customWidth="1"/>
    <col min="790" max="790" width="12.625" style="34" customWidth="1"/>
    <col min="791" max="791" width="12.375" style="34" customWidth="1"/>
    <col min="792" max="792" width="12.5" style="34" customWidth="1"/>
    <col min="793" max="1023" width="9" style="34"/>
    <col min="1024" max="1024" width="4.375" style="34" customWidth="1"/>
    <col min="1025" max="1025" width="4.25" style="34" customWidth="1"/>
    <col min="1026" max="1026" width="19.25" style="34" customWidth="1"/>
    <col min="1027" max="1027" width="0" style="34" hidden="1" customWidth="1"/>
    <col min="1028" max="1028" width="25.125" style="34" customWidth="1"/>
    <col min="1029" max="1029" width="16.875" style="34" bestFit="1" customWidth="1"/>
    <col min="1030" max="1030" width="14" style="34" bestFit="1" customWidth="1"/>
    <col min="1031" max="1041" width="11.375" style="34" customWidth="1"/>
    <col min="1042" max="1042" width="22.875" style="34" customWidth="1"/>
    <col min="1043" max="1044" width="11.375" style="34" customWidth="1"/>
    <col min="1045" max="1045" width="4" style="34" customWidth="1"/>
    <col min="1046" max="1046" width="12.625" style="34" customWidth="1"/>
    <col min="1047" max="1047" width="12.375" style="34" customWidth="1"/>
    <col min="1048" max="1048" width="12.5" style="34" customWidth="1"/>
    <col min="1049" max="1279" width="9" style="34"/>
    <col min="1280" max="1280" width="4.375" style="34" customWidth="1"/>
    <col min="1281" max="1281" width="4.25" style="34" customWidth="1"/>
    <col min="1282" max="1282" width="19.25" style="34" customWidth="1"/>
    <col min="1283" max="1283" width="0" style="34" hidden="1" customWidth="1"/>
    <col min="1284" max="1284" width="25.125" style="34" customWidth="1"/>
    <col min="1285" max="1285" width="16.875" style="34" bestFit="1" customWidth="1"/>
    <col min="1286" max="1286" width="14" style="34" bestFit="1" customWidth="1"/>
    <col min="1287" max="1297" width="11.375" style="34" customWidth="1"/>
    <col min="1298" max="1298" width="22.875" style="34" customWidth="1"/>
    <col min="1299" max="1300" width="11.375" style="34" customWidth="1"/>
    <col min="1301" max="1301" width="4" style="34" customWidth="1"/>
    <col min="1302" max="1302" width="12.625" style="34" customWidth="1"/>
    <col min="1303" max="1303" width="12.375" style="34" customWidth="1"/>
    <col min="1304" max="1304" width="12.5" style="34" customWidth="1"/>
    <col min="1305" max="1535" width="9" style="34"/>
    <col min="1536" max="1536" width="4.375" style="34" customWidth="1"/>
    <col min="1537" max="1537" width="4.25" style="34" customWidth="1"/>
    <col min="1538" max="1538" width="19.25" style="34" customWidth="1"/>
    <col min="1539" max="1539" width="0" style="34" hidden="1" customWidth="1"/>
    <col min="1540" max="1540" width="25.125" style="34" customWidth="1"/>
    <col min="1541" max="1541" width="16.875" style="34" bestFit="1" customWidth="1"/>
    <col min="1542" max="1542" width="14" style="34" bestFit="1" customWidth="1"/>
    <col min="1543" max="1553" width="11.375" style="34" customWidth="1"/>
    <col min="1554" max="1554" width="22.875" style="34" customWidth="1"/>
    <col min="1555" max="1556" width="11.375" style="34" customWidth="1"/>
    <col min="1557" max="1557" width="4" style="34" customWidth="1"/>
    <col min="1558" max="1558" width="12.625" style="34" customWidth="1"/>
    <col min="1559" max="1559" width="12.375" style="34" customWidth="1"/>
    <col min="1560" max="1560" width="12.5" style="34" customWidth="1"/>
    <col min="1561" max="1791" width="9" style="34"/>
    <col min="1792" max="1792" width="4.375" style="34" customWidth="1"/>
    <col min="1793" max="1793" width="4.25" style="34" customWidth="1"/>
    <col min="1794" max="1794" width="19.25" style="34" customWidth="1"/>
    <col min="1795" max="1795" width="0" style="34" hidden="1" customWidth="1"/>
    <col min="1796" max="1796" width="25.125" style="34" customWidth="1"/>
    <col min="1797" max="1797" width="16.875" style="34" bestFit="1" customWidth="1"/>
    <col min="1798" max="1798" width="14" style="34" bestFit="1" customWidth="1"/>
    <col min="1799" max="1809" width="11.375" style="34" customWidth="1"/>
    <col min="1810" max="1810" width="22.875" style="34" customWidth="1"/>
    <col min="1811" max="1812" width="11.375" style="34" customWidth="1"/>
    <col min="1813" max="1813" width="4" style="34" customWidth="1"/>
    <col min="1814" max="1814" width="12.625" style="34" customWidth="1"/>
    <col min="1815" max="1815" width="12.375" style="34" customWidth="1"/>
    <col min="1816" max="1816" width="12.5" style="34" customWidth="1"/>
    <col min="1817" max="2047" width="9" style="34"/>
    <col min="2048" max="2048" width="4.375" style="34" customWidth="1"/>
    <col min="2049" max="2049" width="4.25" style="34" customWidth="1"/>
    <col min="2050" max="2050" width="19.25" style="34" customWidth="1"/>
    <col min="2051" max="2051" width="0" style="34" hidden="1" customWidth="1"/>
    <col min="2052" max="2052" width="25.125" style="34" customWidth="1"/>
    <col min="2053" max="2053" width="16.875" style="34" bestFit="1" customWidth="1"/>
    <col min="2054" max="2054" width="14" style="34" bestFit="1" customWidth="1"/>
    <col min="2055" max="2065" width="11.375" style="34" customWidth="1"/>
    <col min="2066" max="2066" width="22.875" style="34" customWidth="1"/>
    <col min="2067" max="2068" width="11.375" style="34" customWidth="1"/>
    <col min="2069" max="2069" width="4" style="34" customWidth="1"/>
    <col min="2070" max="2070" width="12.625" style="34" customWidth="1"/>
    <col min="2071" max="2071" width="12.375" style="34" customWidth="1"/>
    <col min="2072" max="2072" width="12.5" style="34" customWidth="1"/>
    <col min="2073" max="2303" width="9" style="34"/>
    <col min="2304" max="2304" width="4.375" style="34" customWidth="1"/>
    <col min="2305" max="2305" width="4.25" style="34" customWidth="1"/>
    <col min="2306" max="2306" width="19.25" style="34" customWidth="1"/>
    <col min="2307" max="2307" width="0" style="34" hidden="1" customWidth="1"/>
    <col min="2308" max="2308" width="25.125" style="34" customWidth="1"/>
    <col min="2309" max="2309" width="16.875" style="34" bestFit="1" customWidth="1"/>
    <col min="2310" max="2310" width="14" style="34" bestFit="1" customWidth="1"/>
    <col min="2311" max="2321" width="11.375" style="34" customWidth="1"/>
    <col min="2322" max="2322" width="22.875" style="34" customWidth="1"/>
    <col min="2323" max="2324" width="11.375" style="34" customWidth="1"/>
    <col min="2325" max="2325" width="4" style="34" customWidth="1"/>
    <col min="2326" max="2326" width="12.625" style="34" customWidth="1"/>
    <col min="2327" max="2327" width="12.375" style="34" customWidth="1"/>
    <col min="2328" max="2328" width="12.5" style="34" customWidth="1"/>
    <col min="2329" max="2559" width="9" style="34"/>
    <col min="2560" max="2560" width="4.375" style="34" customWidth="1"/>
    <col min="2561" max="2561" width="4.25" style="34" customWidth="1"/>
    <col min="2562" max="2562" width="19.25" style="34" customWidth="1"/>
    <col min="2563" max="2563" width="0" style="34" hidden="1" customWidth="1"/>
    <col min="2564" max="2564" width="25.125" style="34" customWidth="1"/>
    <col min="2565" max="2565" width="16.875" style="34" bestFit="1" customWidth="1"/>
    <col min="2566" max="2566" width="14" style="34" bestFit="1" customWidth="1"/>
    <col min="2567" max="2577" width="11.375" style="34" customWidth="1"/>
    <col min="2578" max="2578" width="22.875" style="34" customWidth="1"/>
    <col min="2579" max="2580" width="11.375" style="34" customWidth="1"/>
    <col min="2581" max="2581" width="4" style="34" customWidth="1"/>
    <col min="2582" max="2582" width="12.625" style="34" customWidth="1"/>
    <col min="2583" max="2583" width="12.375" style="34" customWidth="1"/>
    <col min="2584" max="2584" width="12.5" style="34" customWidth="1"/>
    <col min="2585" max="2815" width="9" style="34"/>
    <col min="2816" max="2816" width="4.375" style="34" customWidth="1"/>
    <col min="2817" max="2817" width="4.25" style="34" customWidth="1"/>
    <col min="2818" max="2818" width="19.25" style="34" customWidth="1"/>
    <col min="2819" max="2819" width="0" style="34" hidden="1" customWidth="1"/>
    <col min="2820" max="2820" width="25.125" style="34" customWidth="1"/>
    <col min="2821" max="2821" width="16.875" style="34" bestFit="1" customWidth="1"/>
    <col min="2822" max="2822" width="14" style="34" bestFit="1" customWidth="1"/>
    <col min="2823" max="2833" width="11.375" style="34" customWidth="1"/>
    <col min="2834" max="2834" width="22.875" style="34" customWidth="1"/>
    <col min="2835" max="2836" width="11.375" style="34" customWidth="1"/>
    <col min="2837" max="2837" width="4" style="34" customWidth="1"/>
    <col min="2838" max="2838" width="12.625" style="34" customWidth="1"/>
    <col min="2839" max="2839" width="12.375" style="34" customWidth="1"/>
    <col min="2840" max="2840" width="12.5" style="34" customWidth="1"/>
    <col min="2841" max="3071" width="9" style="34"/>
    <col min="3072" max="3072" width="4.375" style="34" customWidth="1"/>
    <col min="3073" max="3073" width="4.25" style="34" customWidth="1"/>
    <col min="3074" max="3074" width="19.25" style="34" customWidth="1"/>
    <col min="3075" max="3075" width="0" style="34" hidden="1" customWidth="1"/>
    <col min="3076" max="3076" width="25.125" style="34" customWidth="1"/>
    <col min="3077" max="3077" width="16.875" style="34" bestFit="1" customWidth="1"/>
    <col min="3078" max="3078" width="14" style="34" bestFit="1" customWidth="1"/>
    <col min="3079" max="3089" width="11.375" style="34" customWidth="1"/>
    <col min="3090" max="3090" width="22.875" style="34" customWidth="1"/>
    <col min="3091" max="3092" width="11.375" style="34" customWidth="1"/>
    <col min="3093" max="3093" width="4" style="34" customWidth="1"/>
    <col min="3094" max="3094" width="12.625" style="34" customWidth="1"/>
    <col min="3095" max="3095" width="12.375" style="34" customWidth="1"/>
    <col min="3096" max="3096" width="12.5" style="34" customWidth="1"/>
    <col min="3097" max="3327" width="9" style="34"/>
    <col min="3328" max="3328" width="4.375" style="34" customWidth="1"/>
    <col min="3329" max="3329" width="4.25" style="34" customWidth="1"/>
    <col min="3330" max="3330" width="19.25" style="34" customWidth="1"/>
    <col min="3331" max="3331" width="0" style="34" hidden="1" customWidth="1"/>
    <col min="3332" max="3332" width="25.125" style="34" customWidth="1"/>
    <col min="3333" max="3333" width="16.875" style="34" bestFit="1" customWidth="1"/>
    <col min="3334" max="3334" width="14" style="34" bestFit="1" customWidth="1"/>
    <col min="3335" max="3345" width="11.375" style="34" customWidth="1"/>
    <col min="3346" max="3346" width="22.875" style="34" customWidth="1"/>
    <col min="3347" max="3348" width="11.375" style="34" customWidth="1"/>
    <col min="3349" max="3349" width="4" style="34" customWidth="1"/>
    <col min="3350" max="3350" width="12.625" style="34" customWidth="1"/>
    <col min="3351" max="3351" width="12.375" style="34" customWidth="1"/>
    <col min="3352" max="3352" width="12.5" style="34" customWidth="1"/>
    <col min="3353" max="3583" width="9" style="34"/>
    <col min="3584" max="3584" width="4.375" style="34" customWidth="1"/>
    <col min="3585" max="3585" width="4.25" style="34" customWidth="1"/>
    <col min="3586" max="3586" width="19.25" style="34" customWidth="1"/>
    <col min="3587" max="3587" width="0" style="34" hidden="1" customWidth="1"/>
    <col min="3588" max="3588" width="25.125" style="34" customWidth="1"/>
    <col min="3589" max="3589" width="16.875" style="34" bestFit="1" customWidth="1"/>
    <col min="3590" max="3590" width="14" style="34" bestFit="1" customWidth="1"/>
    <col min="3591" max="3601" width="11.375" style="34" customWidth="1"/>
    <col min="3602" max="3602" width="22.875" style="34" customWidth="1"/>
    <col min="3603" max="3604" width="11.375" style="34" customWidth="1"/>
    <col min="3605" max="3605" width="4" style="34" customWidth="1"/>
    <col min="3606" max="3606" width="12.625" style="34" customWidth="1"/>
    <col min="3607" max="3607" width="12.375" style="34" customWidth="1"/>
    <col min="3608" max="3608" width="12.5" style="34" customWidth="1"/>
    <col min="3609" max="3839" width="9" style="34"/>
    <col min="3840" max="3840" width="4.375" style="34" customWidth="1"/>
    <col min="3841" max="3841" width="4.25" style="34" customWidth="1"/>
    <col min="3842" max="3842" width="19.25" style="34" customWidth="1"/>
    <col min="3843" max="3843" width="0" style="34" hidden="1" customWidth="1"/>
    <col min="3844" max="3844" width="25.125" style="34" customWidth="1"/>
    <col min="3845" max="3845" width="16.875" style="34" bestFit="1" customWidth="1"/>
    <col min="3846" max="3846" width="14" style="34" bestFit="1" customWidth="1"/>
    <col min="3847" max="3857" width="11.375" style="34" customWidth="1"/>
    <col min="3858" max="3858" width="22.875" style="34" customWidth="1"/>
    <col min="3859" max="3860" width="11.375" style="34" customWidth="1"/>
    <col min="3861" max="3861" width="4" style="34" customWidth="1"/>
    <col min="3862" max="3862" width="12.625" style="34" customWidth="1"/>
    <col min="3863" max="3863" width="12.375" style="34" customWidth="1"/>
    <col min="3864" max="3864" width="12.5" style="34" customWidth="1"/>
    <col min="3865" max="4095" width="9" style="34"/>
    <col min="4096" max="4096" width="4.375" style="34" customWidth="1"/>
    <col min="4097" max="4097" width="4.25" style="34" customWidth="1"/>
    <col min="4098" max="4098" width="19.25" style="34" customWidth="1"/>
    <col min="4099" max="4099" width="0" style="34" hidden="1" customWidth="1"/>
    <col min="4100" max="4100" width="25.125" style="34" customWidth="1"/>
    <col min="4101" max="4101" width="16.875" style="34" bestFit="1" customWidth="1"/>
    <col min="4102" max="4102" width="14" style="34" bestFit="1" customWidth="1"/>
    <col min="4103" max="4113" width="11.375" style="34" customWidth="1"/>
    <col min="4114" max="4114" width="22.875" style="34" customWidth="1"/>
    <col min="4115" max="4116" width="11.375" style="34" customWidth="1"/>
    <col min="4117" max="4117" width="4" style="34" customWidth="1"/>
    <col min="4118" max="4118" width="12.625" style="34" customWidth="1"/>
    <col min="4119" max="4119" width="12.375" style="34" customWidth="1"/>
    <col min="4120" max="4120" width="12.5" style="34" customWidth="1"/>
    <col min="4121" max="4351" width="9" style="34"/>
    <col min="4352" max="4352" width="4.375" style="34" customWidth="1"/>
    <col min="4353" max="4353" width="4.25" style="34" customWidth="1"/>
    <col min="4354" max="4354" width="19.25" style="34" customWidth="1"/>
    <col min="4355" max="4355" width="0" style="34" hidden="1" customWidth="1"/>
    <col min="4356" max="4356" width="25.125" style="34" customWidth="1"/>
    <col min="4357" max="4357" width="16.875" style="34" bestFit="1" customWidth="1"/>
    <col min="4358" max="4358" width="14" style="34" bestFit="1" customWidth="1"/>
    <col min="4359" max="4369" width="11.375" style="34" customWidth="1"/>
    <col min="4370" max="4370" width="22.875" style="34" customWidth="1"/>
    <col min="4371" max="4372" width="11.375" style="34" customWidth="1"/>
    <col min="4373" max="4373" width="4" style="34" customWidth="1"/>
    <col min="4374" max="4374" width="12.625" style="34" customWidth="1"/>
    <col min="4375" max="4375" width="12.375" style="34" customWidth="1"/>
    <col min="4376" max="4376" width="12.5" style="34" customWidth="1"/>
    <col min="4377" max="4607" width="9" style="34"/>
    <col min="4608" max="4608" width="4.375" style="34" customWidth="1"/>
    <col min="4609" max="4609" width="4.25" style="34" customWidth="1"/>
    <col min="4610" max="4610" width="19.25" style="34" customWidth="1"/>
    <col min="4611" max="4611" width="0" style="34" hidden="1" customWidth="1"/>
    <col min="4612" max="4612" width="25.125" style="34" customWidth="1"/>
    <col min="4613" max="4613" width="16.875" style="34" bestFit="1" customWidth="1"/>
    <col min="4614" max="4614" width="14" style="34" bestFit="1" customWidth="1"/>
    <col min="4615" max="4625" width="11.375" style="34" customWidth="1"/>
    <col min="4626" max="4626" width="22.875" style="34" customWidth="1"/>
    <col min="4627" max="4628" width="11.375" style="34" customWidth="1"/>
    <col min="4629" max="4629" width="4" style="34" customWidth="1"/>
    <col min="4630" max="4630" width="12.625" style="34" customWidth="1"/>
    <col min="4631" max="4631" width="12.375" style="34" customWidth="1"/>
    <col min="4632" max="4632" width="12.5" style="34" customWidth="1"/>
    <col min="4633" max="4863" width="9" style="34"/>
    <col min="4864" max="4864" width="4.375" style="34" customWidth="1"/>
    <col min="4865" max="4865" width="4.25" style="34" customWidth="1"/>
    <col min="4866" max="4866" width="19.25" style="34" customWidth="1"/>
    <col min="4867" max="4867" width="0" style="34" hidden="1" customWidth="1"/>
    <col min="4868" max="4868" width="25.125" style="34" customWidth="1"/>
    <col min="4869" max="4869" width="16.875" style="34" bestFit="1" customWidth="1"/>
    <col min="4870" max="4870" width="14" style="34" bestFit="1" customWidth="1"/>
    <col min="4871" max="4881" width="11.375" style="34" customWidth="1"/>
    <col min="4882" max="4882" width="22.875" style="34" customWidth="1"/>
    <col min="4883" max="4884" width="11.375" style="34" customWidth="1"/>
    <col min="4885" max="4885" width="4" style="34" customWidth="1"/>
    <col min="4886" max="4886" width="12.625" style="34" customWidth="1"/>
    <col min="4887" max="4887" width="12.375" style="34" customWidth="1"/>
    <col min="4888" max="4888" width="12.5" style="34" customWidth="1"/>
    <col min="4889" max="5119" width="9" style="34"/>
    <col min="5120" max="5120" width="4.375" style="34" customWidth="1"/>
    <col min="5121" max="5121" width="4.25" style="34" customWidth="1"/>
    <col min="5122" max="5122" width="19.25" style="34" customWidth="1"/>
    <col min="5123" max="5123" width="0" style="34" hidden="1" customWidth="1"/>
    <col min="5124" max="5124" width="25.125" style="34" customWidth="1"/>
    <col min="5125" max="5125" width="16.875" style="34" bestFit="1" customWidth="1"/>
    <col min="5126" max="5126" width="14" style="34" bestFit="1" customWidth="1"/>
    <col min="5127" max="5137" width="11.375" style="34" customWidth="1"/>
    <col min="5138" max="5138" width="22.875" style="34" customWidth="1"/>
    <col min="5139" max="5140" width="11.375" style="34" customWidth="1"/>
    <col min="5141" max="5141" width="4" style="34" customWidth="1"/>
    <col min="5142" max="5142" width="12.625" style="34" customWidth="1"/>
    <col min="5143" max="5143" width="12.375" style="34" customWidth="1"/>
    <col min="5144" max="5144" width="12.5" style="34" customWidth="1"/>
    <col min="5145" max="5375" width="9" style="34"/>
    <col min="5376" max="5376" width="4.375" style="34" customWidth="1"/>
    <col min="5377" max="5377" width="4.25" style="34" customWidth="1"/>
    <col min="5378" max="5378" width="19.25" style="34" customWidth="1"/>
    <col min="5379" max="5379" width="0" style="34" hidden="1" customWidth="1"/>
    <col min="5380" max="5380" width="25.125" style="34" customWidth="1"/>
    <col min="5381" max="5381" width="16.875" style="34" bestFit="1" customWidth="1"/>
    <col min="5382" max="5382" width="14" style="34" bestFit="1" customWidth="1"/>
    <col min="5383" max="5393" width="11.375" style="34" customWidth="1"/>
    <col min="5394" max="5394" width="22.875" style="34" customWidth="1"/>
    <col min="5395" max="5396" width="11.375" style="34" customWidth="1"/>
    <col min="5397" max="5397" width="4" style="34" customWidth="1"/>
    <col min="5398" max="5398" width="12.625" style="34" customWidth="1"/>
    <col min="5399" max="5399" width="12.375" style="34" customWidth="1"/>
    <col min="5400" max="5400" width="12.5" style="34" customWidth="1"/>
    <col min="5401" max="5631" width="9" style="34"/>
    <col min="5632" max="5632" width="4.375" style="34" customWidth="1"/>
    <col min="5633" max="5633" width="4.25" style="34" customWidth="1"/>
    <col min="5634" max="5634" width="19.25" style="34" customWidth="1"/>
    <col min="5635" max="5635" width="0" style="34" hidden="1" customWidth="1"/>
    <col min="5636" max="5636" width="25.125" style="34" customWidth="1"/>
    <col min="5637" max="5637" width="16.875" style="34" bestFit="1" customWidth="1"/>
    <col min="5638" max="5638" width="14" style="34" bestFit="1" customWidth="1"/>
    <col min="5639" max="5649" width="11.375" style="34" customWidth="1"/>
    <col min="5650" max="5650" width="22.875" style="34" customWidth="1"/>
    <col min="5651" max="5652" width="11.375" style="34" customWidth="1"/>
    <col min="5653" max="5653" width="4" style="34" customWidth="1"/>
    <col min="5654" max="5654" width="12.625" style="34" customWidth="1"/>
    <col min="5655" max="5655" width="12.375" style="34" customWidth="1"/>
    <col min="5656" max="5656" width="12.5" style="34" customWidth="1"/>
    <col min="5657" max="5887" width="9" style="34"/>
    <col min="5888" max="5888" width="4.375" style="34" customWidth="1"/>
    <col min="5889" max="5889" width="4.25" style="34" customWidth="1"/>
    <col min="5890" max="5890" width="19.25" style="34" customWidth="1"/>
    <col min="5891" max="5891" width="0" style="34" hidden="1" customWidth="1"/>
    <col min="5892" max="5892" width="25.125" style="34" customWidth="1"/>
    <col min="5893" max="5893" width="16.875" style="34" bestFit="1" customWidth="1"/>
    <col min="5894" max="5894" width="14" style="34" bestFit="1" customWidth="1"/>
    <col min="5895" max="5905" width="11.375" style="34" customWidth="1"/>
    <col min="5906" max="5906" width="22.875" style="34" customWidth="1"/>
    <col min="5907" max="5908" width="11.375" style="34" customWidth="1"/>
    <col min="5909" max="5909" width="4" style="34" customWidth="1"/>
    <col min="5910" max="5910" width="12.625" style="34" customWidth="1"/>
    <col min="5911" max="5911" width="12.375" style="34" customWidth="1"/>
    <col min="5912" max="5912" width="12.5" style="34" customWidth="1"/>
    <col min="5913" max="6143" width="9" style="34"/>
    <col min="6144" max="6144" width="4.375" style="34" customWidth="1"/>
    <col min="6145" max="6145" width="4.25" style="34" customWidth="1"/>
    <col min="6146" max="6146" width="19.25" style="34" customWidth="1"/>
    <col min="6147" max="6147" width="0" style="34" hidden="1" customWidth="1"/>
    <col min="6148" max="6148" width="25.125" style="34" customWidth="1"/>
    <col min="6149" max="6149" width="16.875" style="34" bestFit="1" customWidth="1"/>
    <col min="6150" max="6150" width="14" style="34" bestFit="1" customWidth="1"/>
    <col min="6151" max="6161" width="11.375" style="34" customWidth="1"/>
    <col min="6162" max="6162" width="22.875" style="34" customWidth="1"/>
    <col min="6163" max="6164" width="11.375" style="34" customWidth="1"/>
    <col min="6165" max="6165" width="4" style="34" customWidth="1"/>
    <col min="6166" max="6166" width="12.625" style="34" customWidth="1"/>
    <col min="6167" max="6167" width="12.375" style="34" customWidth="1"/>
    <col min="6168" max="6168" width="12.5" style="34" customWidth="1"/>
    <col min="6169" max="6399" width="9" style="34"/>
    <col min="6400" max="6400" width="4.375" style="34" customWidth="1"/>
    <col min="6401" max="6401" width="4.25" style="34" customWidth="1"/>
    <col min="6402" max="6402" width="19.25" style="34" customWidth="1"/>
    <col min="6403" max="6403" width="0" style="34" hidden="1" customWidth="1"/>
    <col min="6404" max="6404" width="25.125" style="34" customWidth="1"/>
    <col min="6405" max="6405" width="16.875" style="34" bestFit="1" customWidth="1"/>
    <col min="6406" max="6406" width="14" style="34" bestFit="1" customWidth="1"/>
    <col min="6407" max="6417" width="11.375" style="34" customWidth="1"/>
    <col min="6418" max="6418" width="22.875" style="34" customWidth="1"/>
    <col min="6419" max="6420" width="11.375" style="34" customWidth="1"/>
    <col min="6421" max="6421" width="4" style="34" customWidth="1"/>
    <col min="6422" max="6422" width="12.625" style="34" customWidth="1"/>
    <col min="6423" max="6423" width="12.375" style="34" customWidth="1"/>
    <col min="6424" max="6424" width="12.5" style="34" customWidth="1"/>
    <col min="6425" max="6655" width="9" style="34"/>
    <col min="6656" max="6656" width="4.375" style="34" customWidth="1"/>
    <col min="6657" max="6657" width="4.25" style="34" customWidth="1"/>
    <col min="6658" max="6658" width="19.25" style="34" customWidth="1"/>
    <col min="6659" max="6659" width="0" style="34" hidden="1" customWidth="1"/>
    <col min="6660" max="6660" width="25.125" style="34" customWidth="1"/>
    <col min="6661" max="6661" width="16.875" style="34" bestFit="1" customWidth="1"/>
    <col min="6662" max="6662" width="14" style="34" bestFit="1" customWidth="1"/>
    <col min="6663" max="6673" width="11.375" style="34" customWidth="1"/>
    <col min="6674" max="6674" width="22.875" style="34" customWidth="1"/>
    <col min="6675" max="6676" width="11.375" style="34" customWidth="1"/>
    <col min="6677" max="6677" width="4" style="34" customWidth="1"/>
    <col min="6678" max="6678" width="12.625" style="34" customWidth="1"/>
    <col min="6679" max="6679" width="12.375" style="34" customWidth="1"/>
    <col min="6680" max="6680" width="12.5" style="34" customWidth="1"/>
    <col min="6681" max="6911" width="9" style="34"/>
    <col min="6912" max="6912" width="4.375" style="34" customWidth="1"/>
    <col min="6913" max="6913" width="4.25" style="34" customWidth="1"/>
    <col min="6914" max="6914" width="19.25" style="34" customWidth="1"/>
    <col min="6915" max="6915" width="0" style="34" hidden="1" customWidth="1"/>
    <col min="6916" max="6916" width="25.125" style="34" customWidth="1"/>
    <col min="6917" max="6917" width="16.875" style="34" bestFit="1" customWidth="1"/>
    <col min="6918" max="6918" width="14" style="34" bestFit="1" customWidth="1"/>
    <col min="6919" max="6929" width="11.375" style="34" customWidth="1"/>
    <col min="6930" max="6930" width="22.875" style="34" customWidth="1"/>
    <col min="6931" max="6932" width="11.375" style="34" customWidth="1"/>
    <col min="6933" max="6933" width="4" style="34" customWidth="1"/>
    <col min="6934" max="6934" width="12.625" style="34" customWidth="1"/>
    <col min="6935" max="6935" width="12.375" style="34" customWidth="1"/>
    <col min="6936" max="6936" width="12.5" style="34" customWidth="1"/>
    <col min="6937" max="7167" width="9" style="34"/>
    <col min="7168" max="7168" width="4.375" style="34" customWidth="1"/>
    <col min="7169" max="7169" width="4.25" style="34" customWidth="1"/>
    <col min="7170" max="7170" width="19.25" style="34" customWidth="1"/>
    <col min="7171" max="7171" width="0" style="34" hidden="1" customWidth="1"/>
    <col min="7172" max="7172" width="25.125" style="34" customWidth="1"/>
    <col min="7173" max="7173" width="16.875" style="34" bestFit="1" customWidth="1"/>
    <col min="7174" max="7174" width="14" style="34" bestFit="1" customWidth="1"/>
    <col min="7175" max="7185" width="11.375" style="34" customWidth="1"/>
    <col min="7186" max="7186" width="22.875" style="34" customWidth="1"/>
    <col min="7187" max="7188" width="11.375" style="34" customWidth="1"/>
    <col min="7189" max="7189" width="4" style="34" customWidth="1"/>
    <col min="7190" max="7190" width="12.625" style="34" customWidth="1"/>
    <col min="7191" max="7191" width="12.375" style="34" customWidth="1"/>
    <col min="7192" max="7192" width="12.5" style="34" customWidth="1"/>
    <col min="7193" max="7423" width="9" style="34"/>
    <col min="7424" max="7424" width="4.375" style="34" customWidth="1"/>
    <col min="7425" max="7425" width="4.25" style="34" customWidth="1"/>
    <col min="7426" max="7426" width="19.25" style="34" customWidth="1"/>
    <col min="7427" max="7427" width="0" style="34" hidden="1" customWidth="1"/>
    <col min="7428" max="7428" width="25.125" style="34" customWidth="1"/>
    <col min="7429" max="7429" width="16.875" style="34" bestFit="1" customWidth="1"/>
    <col min="7430" max="7430" width="14" style="34" bestFit="1" customWidth="1"/>
    <col min="7431" max="7441" width="11.375" style="34" customWidth="1"/>
    <col min="7442" max="7442" width="22.875" style="34" customWidth="1"/>
    <col min="7443" max="7444" width="11.375" style="34" customWidth="1"/>
    <col min="7445" max="7445" width="4" style="34" customWidth="1"/>
    <col min="7446" max="7446" width="12.625" style="34" customWidth="1"/>
    <col min="7447" max="7447" width="12.375" style="34" customWidth="1"/>
    <col min="7448" max="7448" width="12.5" style="34" customWidth="1"/>
    <col min="7449" max="7679" width="9" style="34"/>
    <col min="7680" max="7680" width="4.375" style="34" customWidth="1"/>
    <col min="7681" max="7681" width="4.25" style="34" customWidth="1"/>
    <col min="7682" max="7682" width="19.25" style="34" customWidth="1"/>
    <col min="7683" max="7683" width="0" style="34" hidden="1" customWidth="1"/>
    <col min="7684" max="7684" width="25.125" style="34" customWidth="1"/>
    <col min="7685" max="7685" width="16.875" style="34" bestFit="1" customWidth="1"/>
    <col min="7686" max="7686" width="14" style="34" bestFit="1" customWidth="1"/>
    <col min="7687" max="7697" width="11.375" style="34" customWidth="1"/>
    <col min="7698" max="7698" width="22.875" style="34" customWidth="1"/>
    <col min="7699" max="7700" width="11.375" style="34" customWidth="1"/>
    <col min="7701" max="7701" width="4" style="34" customWidth="1"/>
    <col min="7702" max="7702" width="12.625" style="34" customWidth="1"/>
    <col min="7703" max="7703" width="12.375" style="34" customWidth="1"/>
    <col min="7704" max="7704" width="12.5" style="34" customWidth="1"/>
    <col min="7705" max="7935" width="9" style="34"/>
    <col min="7936" max="7936" width="4.375" style="34" customWidth="1"/>
    <col min="7937" max="7937" width="4.25" style="34" customWidth="1"/>
    <col min="7938" max="7938" width="19.25" style="34" customWidth="1"/>
    <col min="7939" max="7939" width="0" style="34" hidden="1" customWidth="1"/>
    <col min="7940" max="7940" width="25.125" style="34" customWidth="1"/>
    <col min="7941" max="7941" width="16.875" style="34" bestFit="1" customWidth="1"/>
    <col min="7942" max="7942" width="14" style="34" bestFit="1" customWidth="1"/>
    <col min="7943" max="7953" width="11.375" style="34" customWidth="1"/>
    <col min="7954" max="7954" width="22.875" style="34" customWidth="1"/>
    <col min="7955" max="7956" width="11.375" style="34" customWidth="1"/>
    <col min="7957" max="7957" width="4" style="34" customWidth="1"/>
    <col min="7958" max="7958" width="12.625" style="34" customWidth="1"/>
    <col min="7959" max="7959" width="12.375" style="34" customWidth="1"/>
    <col min="7960" max="7960" width="12.5" style="34" customWidth="1"/>
    <col min="7961" max="8191" width="9" style="34"/>
    <col min="8192" max="8192" width="4.375" style="34" customWidth="1"/>
    <col min="8193" max="8193" width="4.25" style="34" customWidth="1"/>
    <col min="8194" max="8194" width="19.25" style="34" customWidth="1"/>
    <col min="8195" max="8195" width="0" style="34" hidden="1" customWidth="1"/>
    <col min="8196" max="8196" width="25.125" style="34" customWidth="1"/>
    <col min="8197" max="8197" width="16.875" style="34" bestFit="1" customWidth="1"/>
    <col min="8198" max="8198" width="14" style="34" bestFit="1" customWidth="1"/>
    <col min="8199" max="8209" width="11.375" style="34" customWidth="1"/>
    <col min="8210" max="8210" width="22.875" style="34" customWidth="1"/>
    <col min="8211" max="8212" width="11.375" style="34" customWidth="1"/>
    <col min="8213" max="8213" width="4" style="34" customWidth="1"/>
    <col min="8214" max="8214" width="12.625" style="34" customWidth="1"/>
    <col min="8215" max="8215" width="12.375" style="34" customWidth="1"/>
    <col min="8216" max="8216" width="12.5" style="34" customWidth="1"/>
    <col min="8217" max="8447" width="9" style="34"/>
    <col min="8448" max="8448" width="4.375" style="34" customWidth="1"/>
    <col min="8449" max="8449" width="4.25" style="34" customWidth="1"/>
    <col min="8450" max="8450" width="19.25" style="34" customWidth="1"/>
    <col min="8451" max="8451" width="0" style="34" hidden="1" customWidth="1"/>
    <col min="8452" max="8452" width="25.125" style="34" customWidth="1"/>
    <col min="8453" max="8453" width="16.875" style="34" bestFit="1" customWidth="1"/>
    <col min="8454" max="8454" width="14" style="34" bestFit="1" customWidth="1"/>
    <col min="8455" max="8465" width="11.375" style="34" customWidth="1"/>
    <col min="8466" max="8466" width="22.875" style="34" customWidth="1"/>
    <col min="8467" max="8468" width="11.375" style="34" customWidth="1"/>
    <col min="8469" max="8469" width="4" style="34" customWidth="1"/>
    <col min="8470" max="8470" width="12.625" style="34" customWidth="1"/>
    <col min="8471" max="8471" width="12.375" style="34" customWidth="1"/>
    <col min="8472" max="8472" width="12.5" style="34" customWidth="1"/>
    <col min="8473" max="8703" width="9" style="34"/>
    <col min="8704" max="8704" width="4.375" style="34" customWidth="1"/>
    <col min="8705" max="8705" width="4.25" style="34" customWidth="1"/>
    <col min="8706" max="8706" width="19.25" style="34" customWidth="1"/>
    <col min="8707" max="8707" width="0" style="34" hidden="1" customWidth="1"/>
    <col min="8708" max="8708" width="25.125" style="34" customWidth="1"/>
    <col min="8709" max="8709" width="16.875" style="34" bestFit="1" customWidth="1"/>
    <col min="8710" max="8710" width="14" style="34" bestFit="1" customWidth="1"/>
    <col min="8711" max="8721" width="11.375" style="34" customWidth="1"/>
    <col min="8722" max="8722" width="22.875" style="34" customWidth="1"/>
    <col min="8723" max="8724" width="11.375" style="34" customWidth="1"/>
    <col min="8725" max="8725" width="4" style="34" customWidth="1"/>
    <col min="8726" max="8726" width="12.625" style="34" customWidth="1"/>
    <col min="8727" max="8727" width="12.375" style="34" customWidth="1"/>
    <col min="8728" max="8728" width="12.5" style="34" customWidth="1"/>
    <col min="8729" max="8959" width="9" style="34"/>
    <col min="8960" max="8960" width="4.375" style="34" customWidth="1"/>
    <col min="8961" max="8961" width="4.25" style="34" customWidth="1"/>
    <col min="8962" max="8962" width="19.25" style="34" customWidth="1"/>
    <col min="8963" max="8963" width="0" style="34" hidden="1" customWidth="1"/>
    <col min="8964" max="8964" width="25.125" style="34" customWidth="1"/>
    <col min="8965" max="8965" width="16.875" style="34" bestFit="1" customWidth="1"/>
    <col min="8966" max="8966" width="14" style="34" bestFit="1" customWidth="1"/>
    <col min="8967" max="8977" width="11.375" style="34" customWidth="1"/>
    <col min="8978" max="8978" width="22.875" style="34" customWidth="1"/>
    <col min="8979" max="8980" width="11.375" style="34" customWidth="1"/>
    <col min="8981" max="8981" width="4" style="34" customWidth="1"/>
    <col min="8982" max="8982" width="12.625" style="34" customWidth="1"/>
    <col min="8983" max="8983" width="12.375" style="34" customWidth="1"/>
    <col min="8984" max="8984" width="12.5" style="34" customWidth="1"/>
    <col min="8985" max="9215" width="9" style="34"/>
    <col min="9216" max="9216" width="4.375" style="34" customWidth="1"/>
    <col min="9217" max="9217" width="4.25" style="34" customWidth="1"/>
    <col min="9218" max="9218" width="19.25" style="34" customWidth="1"/>
    <col min="9219" max="9219" width="0" style="34" hidden="1" customWidth="1"/>
    <col min="9220" max="9220" width="25.125" style="34" customWidth="1"/>
    <col min="9221" max="9221" width="16.875" style="34" bestFit="1" customWidth="1"/>
    <col min="9222" max="9222" width="14" style="34" bestFit="1" customWidth="1"/>
    <col min="9223" max="9233" width="11.375" style="34" customWidth="1"/>
    <col min="9234" max="9234" width="22.875" style="34" customWidth="1"/>
    <col min="9235" max="9236" width="11.375" style="34" customWidth="1"/>
    <col min="9237" max="9237" width="4" style="34" customWidth="1"/>
    <col min="9238" max="9238" width="12.625" style="34" customWidth="1"/>
    <col min="9239" max="9239" width="12.375" style="34" customWidth="1"/>
    <col min="9240" max="9240" width="12.5" style="34" customWidth="1"/>
    <col min="9241" max="9471" width="9" style="34"/>
    <col min="9472" max="9472" width="4.375" style="34" customWidth="1"/>
    <col min="9473" max="9473" width="4.25" style="34" customWidth="1"/>
    <col min="9474" max="9474" width="19.25" style="34" customWidth="1"/>
    <col min="9475" max="9475" width="0" style="34" hidden="1" customWidth="1"/>
    <col min="9476" max="9476" width="25.125" style="34" customWidth="1"/>
    <col min="9477" max="9477" width="16.875" style="34" bestFit="1" customWidth="1"/>
    <col min="9478" max="9478" width="14" style="34" bestFit="1" customWidth="1"/>
    <col min="9479" max="9489" width="11.375" style="34" customWidth="1"/>
    <col min="9490" max="9490" width="22.875" style="34" customWidth="1"/>
    <col min="9491" max="9492" width="11.375" style="34" customWidth="1"/>
    <col min="9493" max="9493" width="4" style="34" customWidth="1"/>
    <col min="9494" max="9494" width="12.625" style="34" customWidth="1"/>
    <col min="9495" max="9495" width="12.375" style="34" customWidth="1"/>
    <col min="9496" max="9496" width="12.5" style="34" customWidth="1"/>
    <col min="9497" max="9727" width="9" style="34"/>
    <col min="9728" max="9728" width="4.375" style="34" customWidth="1"/>
    <col min="9729" max="9729" width="4.25" style="34" customWidth="1"/>
    <col min="9730" max="9730" width="19.25" style="34" customWidth="1"/>
    <col min="9731" max="9731" width="0" style="34" hidden="1" customWidth="1"/>
    <col min="9732" max="9732" width="25.125" style="34" customWidth="1"/>
    <col min="9733" max="9733" width="16.875" style="34" bestFit="1" customWidth="1"/>
    <col min="9734" max="9734" width="14" style="34" bestFit="1" customWidth="1"/>
    <col min="9735" max="9745" width="11.375" style="34" customWidth="1"/>
    <col min="9746" max="9746" width="22.875" style="34" customWidth="1"/>
    <col min="9747" max="9748" width="11.375" style="34" customWidth="1"/>
    <col min="9749" max="9749" width="4" style="34" customWidth="1"/>
    <col min="9750" max="9750" width="12.625" style="34" customWidth="1"/>
    <col min="9751" max="9751" width="12.375" style="34" customWidth="1"/>
    <col min="9752" max="9752" width="12.5" style="34" customWidth="1"/>
    <col min="9753" max="9983" width="9" style="34"/>
    <col min="9984" max="9984" width="4.375" style="34" customWidth="1"/>
    <col min="9985" max="9985" width="4.25" style="34" customWidth="1"/>
    <col min="9986" max="9986" width="19.25" style="34" customWidth="1"/>
    <col min="9987" max="9987" width="0" style="34" hidden="1" customWidth="1"/>
    <col min="9988" max="9988" width="25.125" style="34" customWidth="1"/>
    <col min="9989" max="9989" width="16.875" style="34" bestFit="1" customWidth="1"/>
    <col min="9990" max="9990" width="14" style="34" bestFit="1" customWidth="1"/>
    <col min="9991" max="10001" width="11.375" style="34" customWidth="1"/>
    <col min="10002" max="10002" width="22.875" style="34" customWidth="1"/>
    <col min="10003" max="10004" width="11.375" style="34" customWidth="1"/>
    <col min="10005" max="10005" width="4" style="34" customWidth="1"/>
    <col min="10006" max="10006" width="12.625" style="34" customWidth="1"/>
    <col min="10007" max="10007" width="12.375" style="34" customWidth="1"/>
    <col min="10008" max="10008" width="12.5" style="34" customWidth="1"/>
    <col min="10009" max="10239" width="9" style="34"/>
    <col min="10240" max="10240" width="4.375" style="34" customWidth="1"/>
    <col min="10241" max="10241" width="4.25" style="34" customWidth="1"/>
    <col min="10242" max="10242" width="19.25" style="34" customWidth="1"/>
    <col min="10243" max="10243" width="0" style="34" hidden="1" customWidth="1"/>
    <col min="10244" max="10244" width="25.125" style="34" customWidth="1"/>
    <col min="10245" max="10245" width="16.875" style="34" bestFit="1" customWidth="1"/>
    <col min="10246" max="10246" width="14" style="34" bestFit="1" customWidth="1"/>
    <col min="10247" max="10257" width="11.375" style="34" customWidth="1"/>
    <col min="10258" max="10258" width="22.875" style="34" customWidth="1"/>
    <col min="10259" max="10260" width="11.375" style="34" customWidth="1"/>
    <col min="10261" max="10261" width="4" style="34" customWidth="1"/>
    <col min="10262" max="10262" width="12.625" style="34" customWidth="1"/>
    <col min="10263" max="10263" width="12.375" style="34" customWidth="1"/>
    <col min="10264" max="10264" width="12.5" style="34" customWidth="1"/>
    <col min="10265" max="10495" width="9" style="34"/>
    <col min="10496" max="10496" width="4.375" style="34" customWidth="1"/>
    <col min="10497" max="10497" width="4.25" style="34" customWidth="1"/>
    <col min="10498" max="10498" width="19.25" style="34" customWidth="1"/>
    <col min="10499" max="10499" width="0" style="34" hidden="1" customWidth="1"/>
    <col min="10500" max="10500" width="25.125" style="34" customWidth="1"/>
    <col min="10501" max="10501" width="16.875" style="34" bestFit="1" customWidth="1"/>
    <col min="10502" max="10502" width="14" style="34" bestFit="1" customWidth="1"/>
    <col min="10503" max="10513" width="11.375" style="34" customWidth="1"/>
    <col min="10514" max="10514" width="22.875" style="34" customWidth="1"/>
    <col min="10515" max="10516" width="11.375" style="34" customWidth="1"/>
    <col min="10517" max="10517" width="4" style="34" customWidth="1"/>
    <col min="10518" max="10518" width="12.625" style="34" customWidth="1"/>
    <col min="10519" max="10519" width="12.375" style="34" customWidth="1"/>
    <col min="10520" max="10520" width="12.5" style="34" customWidth="1"/>
    <col min="10521" max="10751" width="9" style="34"/>
    <col min="10752" max="10752" width="4.375" style="34" customWidth="1"/>
    <col min="10753" max="10753" width="4.25" style="34" customWidth="1"/>
    <col min="10754" max="10754" width="19.25" style="34" customWidth="1"/>
    <col min="10755" max="10755" width="0" style="34" hidden="1" customWidth="1"/>
    <col min="10756" max="10756" width="25.125" style="34" customWidth="1"/>
    <col min="10757" max="10757" width="16.875" style="34" bestFit="1" customWidth="1"/>
    <col min="10758" max="10758" width="14" style="34" bestFit="1" customWidth="1"/>
    <col min="10759" max="10769" width="11.375" style="34" customWidth="1"/>
    <col min="10770" max="10770" width="22.875" style="34" customWidth="1"/>
    <col min="10771" max="10772" width="11.375" style="34" customWidth="1"/>
    <col min="10773" max="10773" width="4" style="34" customWidth="1"/>
    <col min="10774" max="10774" width="12.625" style="34" customWidth="1"/>
    <col min="10775" max="10775" width="12.375" style="34" customWidth="1"/>
    <col min="10776" max="10776" width="12.5" style="34" customWidth="1"/>
    <col min="10777" max="11007" width="9" style="34"/>
    <col min="11008" max="11008" width="4.375" style="34" customWidth="1"/>
    <col min="11009" max="11009" width="4.25" style="34" customWidth="1"/>
    <col min="11010" max="11010" width="19.25" style="34" customWidth="1"/>
    <col min="11011" max="11011" width="0" style="34" hidden="1" customWidth="1"/>
    <col min="11012" max="11012" width="25.125" style="34" customWidth="1"/>
    <col min="11013" max="11013" width="16.875" style="34" bestFit="1" customWidth="1"/>
    <col min="11014" max="11014" width="14" style="34" bestFit="1" customWidth="1"/>
    <col min="11015" max="11025" width="11.375" style="34" customWidth="1"/>
    <col min="11026" max="11026" width="22.875" style="34" customWidth="1"/>
    <col min="11027" max="11028" width="11.375" style="34" customWidth="1"/>
    <col min="11029" max="11029" width="4" style="34" customWidth="1"/>
    <col min="11030" max="11030" width="12.625" style="34" customWidth="1"/>
    <col min="11031" max="11031" width="12.375" style="34" customWidth="1"/>
    <col min="11032" max="11032" width="12.5" style="34" customWidth="1"/>
    <col min="11033" max="11263" width="9" style="34"/>
    <col min="11264" max="11264" width="4.375" style="34" customWidth="1"/>
    <col min="11265" max="11265" width="4.25" style="34" customWidth="1"/>
    <col min="11266" max="11266" width="19.25" style="34" customWidth="1"/>
    <col min="11267" max="11267" width="0" style="34" hidden="1" customWidth="1"/>
    <col min="11268" max="11268" width="25.125" style="34" customWidth="1"/>
    <col min="11269" max="11269" width="16.875" style="34" bestFit="1" customWidth="1"/>
    <col min="11270" max="11270" width="14" style="34" bestFit="1" customWidth="1"/>
    <col min="11271" max="11281" width="11.375" style="34" customWidth="1"/>
    <col min="11282" max="11282" width="22.875" style="34" customWidth="1"/>
    <col min="11283" max="11284" width="11.375" style="34" customWidth="1"/>
    <col min="11285" max="11285" width="4" style="34" customWidth="1"/>
    <col min="11286" max="11286" width="12.625" style="34" customWidth="1"/>
    <col min="11287" max="11287" width="12.375" style="34" customWidth="1"/>
    <col min="11288" max="11288" width="12.5" style="34" customWidth="1"/>
    <col min="11289" max="11519" width="9" style="34"/>
    <col min="11520" max="11520" width="4.375" style="34" customWidth="1"/>
    <col min="11521" max="11521" width="4.25" style="34" customWidth="1"/>
    <col min="11522" max="11522" width="19.25" style="34" customWidth="1"/>
    <col min="11523" max="11523" width="0" style="34" hidden="1" customWidth="1"/>
    <col min="11524" max="11524" width="25.125" style="34" customWidth="1"/>
    <col min="11525" max="11525" width="16.875" style="34" bestFit="1" customWidth="1"/>
    <col min="11526" max="11526" width="14" style="34" bestFit="1" customWidth="1"/>
    <col min="11527" max="11537" width="11.375" style="34" customWidth="1"/>
    <col min="11538" max="11538" width="22.875" style="34" customWidth="1"/>
    <col min="11539" max="11540" width="11.375" style="34" customWidth="1"/>
    <col min="11541" max="11541" width="4" style="34" customWidth="1"/>
    <col min="11542" max="11542" width="12.625" style="34" customWidth="1"/>
    <col min="11543" max="11543" width="12.375" style="34" customWidth="1"/>
    <col min="11544" max="11544" width="12.5" style="34" customWidth="1"/>
    <col min="11545" max="11775" width="9" style="34"/>
    <col min="11776" max="11776" width="4.375" style="34" customWidth="1"/>
    <col min="11777" max="11777" width="4.25" style="34" customWidth="1"/>
    <col min="11778" max="11778" width="19.25" style="34" customWidth="1"/>
    <col min="11779" max="11779" width="0" style="34" hidden="1" customWidth="1"/>
    <col min="11780" max="11780" width="25.125" style="34" customWidth="1"/>
    <col min="11781" max="11781" width="16.875" style="34" bestFit="1" customWidth="1"/>
    <col min="11782" max="11782" width="14" style="34" bestFit="1" customWidth="1"/>
    <col min="11783" max="11793" width="11.375" style="34" customWidth="1"/>
    <col min="11794" max="11794" width="22.875" style="34" customWidth="1"/>
    <col min="11795" max="11796" width="11.375" style="34" customWidth="1"/>
    <col min="11797" max="11797" width="4" style="34" customWidth="1"/>
    <col min="11798" max="11798" width="12.625" style="34" customWidth="1"/>
    <col min="11799" max="11799" width="12.375" style="34" customWidth="1"/>
    <col min="11800" max="11800" width="12.5" style="34" customWidth="1"/>
    <col min="11801" max="12031" width="9" style="34"/>
    <col min="12032" max="12032" width="4.375" style="34" customWidth="1"/>
    <col min="12033" max="12033" width="4.25" style="34" customWidth="1"/>
    <col min="12034" max="12034" width="19.25" style="34" customWidth="1"/>
    <col min="12035" max="12035" width="0" style="34" hidden="1" customWidth="1"/>
    <col min="12036" max="12036" width="25.125" style="34" customWidth="1"/>
    <col min="12037" max="12037" width="16.875" style="34" bestFit="1" customWidth="1"/>
    <col min="12038" max="12038" width="14" style="34" bestFit="1" customWidth="1"/>
    <col min="12039" max="12049" width="11.375" style="34" customWidth="1"/>
    <col min="12050" max="12050" width="22.875" style="34" customWidth="1"/>
    <col min="12051" max="12052" width="11.375" style="34" customWidth="1"/>
    <col min="12053" max="12053" width="4" style="34" customWidth="1"/>
    <col min="12054" max="12054" width="12.625" style="34" customWidth="1"/>
    <col min="12055" max="12055" width="12.375" style="34" customWidth="1"/>
    <col min="12056" max="12056" width="12.5" style="34" customWidth="1"/>
    <col min="12057" max="12287" width="9" style="34"/>
    <col min="12288" max="12288" width="4.375" style="34" customWidth="1"/>
    <col min="12289" max="12289" width="4.25" style="34" customWidth="1"/>
    <col min="12290" max="12290" width="19.25" style="34" customWidth="1"/>
    <col min="12291" max="12291" width="0" style="34" hidden="1" customWidth="1"/>
    <col min="12292" max="12292" width="25.125" style="34" customWidth="1"/>
    <col min="12293" max="12293" width="16.875" style="34" bestFit="1" customWidth="1"/>
    <col min="12294" max="12294" width="14" style="34" bestFit="1" customWidth="1"/>
    <col min="12295" max="12305" width="11.375" style="34" customWidth="1"/>
    <col min="12306" max="12306" width="22.875" style="34" customWidth="1"/>
    <col min="12307" max="12308" width="11.375" style="34" customWidth="1"/>
    <col min="12309" max="12309" width="4" style="34" customWidth="1"/>
    <col min="12310" max="12310" width="12.625" style="34" customWidth="1"/>
    <col min="12311" max="12311" width="12.375" style="34" customWidth="1"/>
    <col min="12312" max="12312" width="12.5" style="34" customWidth="1"/>
    <col min="12313" max="12543" width="9" style="34"/>
    <col min="12544" max="12544" width="4.375" style="34" customWidth="1"/>
    <col min="12545" max="12545" width="4.25" style="34" customWidth="1"/>
    <col min="12546" max="12546" width="19.25" style="34" customWidth="1"/>
    <col min="12547" max="12547" width="0" style="34" hidden="1" customWidth="1"/>
    <col min="12548" max="12548" width="25.125" style="34" customWidth="1"/>
    <col min="12549" max="12549" width="16.875" style="34" bestFit="1" customWidth="1"/>
    <col min="12550" max="12550" width="14" style="34" bestFit="1" customWidth="1"/>
    <col min="12551" max="12561" width="11.375" style="34" customWidth="1"/>
    <col min="12562" max="12562" width="22.875" style="34" customWidth="1"/>
    <col min="12563" max="12564" width="11.375" style="34" customWidth="1"/>
    <col min="12565" max="12565" width="4" style="34" customWidth="1"/>
    <col min="12566" max="12566" width="12.625" style="34" customWidth="1"/>
    <col min="12567" max="12567" width="12.375" style="34" customWidth="1"/>
    <col min="12568" max="12568" width="12.5" style="34" customWidth="1"/>
    <col min="12569" max="12799" width="9" style="34"/>
    <col min="12800" max="12800" width="4.375" style="34" customWidth="1"/>
    <col min="12801" max="12801" width="4.25" style="34" customWidth="1"/>
    <col min="12802" max="12802" width="19.25" style="34" customWidth="1"/>
    <col min="12803" max="12803" width="0" style="34" hidden="1" customWidth="1"/>
    <col min="12804" max="12804" width="25.125" style="34" customWidth="1"/>
    <col min="12805" max="12805" width="16.875" style="34" bestFit="1" customWidth="1"/>
    <col min="12806" max="12806" width="14" style="34" bestFit="1" customWidth="1"/>
    <col min="12807" max="12817" width="11.375" style="34" customWidth="1"/>
    <col min="12818" max="12818" width="22.875" style="34" customWidth="1"/>
    <col min="12819" max="12820" width="11.375" style="34" customWidth="1"/>
    <col min="12821" max="12821" width="4" style="34" customWidth="1"/>
    <col min="12822" max="12822" width="12.625" style="34" customWidth="1"/>
    <col min="12823" max="12823" width="12.375" style="34" customWidth="1"/>
    <col min="12824" max="12824" width="12.5" style="34" customWidth="1"/>
    <col min="12825" max="13055" width="9" style="34"/>
    <col min="13056" max="13056" width="4.375" style="34" customWidth="1"/>
    <col min="13057" max="13057" width="4.25" style="34" customWidth="1"/>
    <col min="13058" max="13058" width="19.25" style="34" customWidth="1"/>
    <col min="13059" max="13059" width="0" style="34" hidden="1" customWidth="1"/>
    <col min="13060" max="13060" width="25.125" style="34" customWidth="1"/>
    <col min="13061" max="13061" width="16.875" style="34" bestFit="1" customWidth="1"/>
    <col min="13062" max="13062" width="14" style="34" bestFit="1" customWidth="1"/>
    <col min="13063" max="13073" width="11.375" style="34" customWidth="1"/>
    <col min="13074" max="13074" width="22.875" style="34" customWidth="1"/>
    <col min="13075" max="13076" width="11.375" style="34" customWidth="1"/>
    <col min="13077" max="13077" width="4" style="34" customWidth="1"/>
    <col min="13078" max="13078" width="12.625" style="34" customWidth="1"/>
    <col min="13079" max="13079" width="12.375" style="34" customWidth="1"/>
    <col min="13080" max="13080" width="12.5" style="34" customWidth="1"/>
    <col min="13081" max="13311" width="9" style="34"/>
    <col min="13312" max="13312" width="4.375" style="34" customWidth="1"/>
    <col min="13313" max="13313" width="4.25" style="34" customWidth="1"/>
    <col min="13314" max="13314" width="19.25" style="34" customWidth="1"/>
    <col min="13315" max="13315" width="0" style="34" hidden="1" customWidth="1"/>
    <col min="13316" max="13316" width="25.125" style="34" customWidth="1"/>
    <col min="13317" max="13317" width="16.875" style="34" bestFit="1" customWidth="1"/>
    <col min="13318" max="13318" width="14" style="34" bestFit="1" customWidth="1"/>
    <col min="13319" max="13329" width="11.375" style="34" customWidth="1"/>
    <col min="13330" max="13330" width="22.875" style="34" customWidth="1"/>
    <col min="13331" max="13332" width="11.375" style="34" customWidth="1"/>
    <col min="13333" max="13333" width="4" style="34" customWidth="1"/>
    <col min="13334" max="13334" width="12.625" style="34" customWidth="1"/>
    <col min="13335" max="13335" width="12.375" style="34" customWidth="1"/>
    <col min="13336" max="13336" width="12.5" style="34" customWidth="1"/>
    <col min="13337" max="13567" width="9" style="34"/>
    <col min="13568" max="13568" width="4.375" style="34" customWidth="1"/>
    <col min="13569" max="13569" width="4.25" style="34" customWidth="1"/>
    <col min="13570" max="13570" width="19.25" style="34" customWidth="1"/>
    <col min="13571" max="13571" width="0" style="34" hidden="1" customWidth="1"/>
    <col min="13572" max="13572" width="25.125" style="34" customWidth="1"/>
    <col min="13573" max="13573" width="16.875" style="34" bestFit="1" customWidth="1"/>
    <col min="13574" max="13574" width="14" style="34" bestFit="1" customWidth="1"/>
    <col min="13575" max="13585" width="11.375" style="34" customWidth="1"/>
    <col min="13586" max="13586" width="22.875" style="34" customWidth="1"/>
    <col min="13587" max="13588" width="11.375" style="34" customWidth="1"/>
    <col min="13589" max="13589" width="4" style="34" customWidth="1"/>
    <col min="13590" max="13590" width="12.625" style="34" customWidth="1"/>
    <col min="13591" max="13591" width="12.375" style="34" customWidth="1"/>
    <col min="13592" max="13592" width="12.5" style="34" customWidth="1"/>
    <col min="13593" max="13823" width="9" style="34"/>
    <col min="13824" max="13824" width="4.375" style="34" customWidth="1"/>
    <col min="13825" max="13825" width="4.25" style="34" customWidth="1"/>
    <col min="13826" max="13826" width="19.25" style="34" customWidth="1"/>
    <col min="13827" max="13827" width="0" style="34" hidden="1" customWidth="1"/>
    <col min="13828" max="13828" width="25.125" style="34" customWidth="1"/>
    <col min="13829" max="13829" width="16.875" style="34" bestFit="1" customWidth="1"/>
    <col min="13830" max="13830" width="14" style="34" bestFit="1" customWidth="1"/>
    <col min="13831" max="13841" width="11.375" style="34" customWidth="1"/>
    <col min="13842" max="13842" width="22.875" style="34" customWidth="1"/>
    <col min="13843" max="13844" width="11.375" style="34" customWidth="1"/>
    <col min="13845" max="13845" width="4" style="34" customWidth="1"/>
    <col min="13846" max="13846" width="12.625" style="34" customWidth="1"/>
    <col min="13847" max="13847" width="12.375" style="34" customWidth="1"/>
    <col min="13848" max="13848" width="12.5" style="34" customWidth="1"/>
    <col min="13849" max="14079" width="9" style="34"/>
    <col min="14080" max="14080" width="4.375" style="34" customWidth="1"/>
    <col min="14081" max="14081" width="4.25" style="34" customWidth="1"/>
    <col min="14082" max="14082" width="19.25" style="34" customWidth="1"/>
    <col min="14083" max="14083" width="0" style="34" hidden="1" customWidth="1"/>
    <col min="14084" max="14084" width="25.125" style="34" customWidth="1"/>
    <col min="14085" max="14085" width="16.875" style="34" bestFit="1" customWidth="1"/>
    <col min="14086" max="14086" width="14" style="34" bestFit="1" customWidth="1"/>
    <col min="14087" max="14097" width="11.375" style="34" customWidth="1"/>
    <col min="14098" max="14098" width="22.875" style="34" customWidth="1"/>
    <col min="14099" max="14100" width="11.375" style="34" customWidth="1"/>
    <col min="14101" max="14101" width="4" style="34" customWidth="1"/>
    <col min="14102" max="14102" width="12.625" style="34" customWidth="1"/>
    <col min="14103" max="14103" width="12.375" style="34" customWidth="1"/>
    <col min="14104" max="14104" width="12.5" style="34" customWidth="1"/>
    <col min="14105" max="14335" width="9" style="34"/>
    <col min="14336" max="14336" width="4.375" style="34" customWidth="1"/>
    <col min="14337" max="14337" width="4.25" style="34" customWidth="1"/>
    <col min="14338" max="14338" width="19.25" style="34" customWidth="1"/>
    <col min="14339" max="14339" width="0" style="34" hidden="1" customWidth="1"/>
    <col min="14340" max="14340" width="25.125" style="34" customWidth="1"/>
    <col min="14341" max="14341" width="16.875" style="34" bestFit="1" customWidth="1"/>
    <col min="14342" max="14342" width="14" style="34" bestFit="1" customWidth="1"/>
    <col min="14343" max="14353" width="11.375" style="34" customWidth="1"/>
    <col min="14354" max="14354" width="22.875" style="34" customWidth="1"/>
    <col min="14355" max="14356" width="11.375" style="34" customWidth="1"/>
    <col min="14357" max="14357" width="4" style="34" customWidth="1"/>
    <col min="14358" max="14358" width="12.625" style="34" customWidth="1"/>
    <col min="14359" max="14359" width="12.375" style="34" customWidth="1"/>
    <col min="14360" max="14360" width="12.5" style="34" customWidth="1"/>
    <col min="14361" max="14591" width="9" style="34"/>
    <col min="14592" max="14592" width="4.375" style="34" customWidth="1"/>
    <col min="14593" max="14593" width="4.25" style="34" customWidth="1"/>
    <col min="14594" max="14594" width="19.25" style="34" customWidth="1"/>
    <col min="14595" max="14595" width="0" style="34" hidden="1" customWidth="1"/>
    <col min="14596" max="14596" width="25.125" style="34" customWidth="1"/>
    <col min="14597" max="14597" width="16.875" style="34" bestFit="1" customWidth="1"/>
    <col min="14598" max="14598" width="14" style="34" bestFit="1" customWidth="1"/>
    <col min="14599" max="14609" width="11.375" style="34" customWidth="1"/>
    <col min="14610" max="14610" width="22.875" style="34" customWidth="1"/>
    <col min="14611" max="14612" width="11.375" style="34" customWidth="1"/>
    <col min="14613" max="14613" width="4" style="34" customWidth="1"/>
    <col min="14614" max="14614" width="12.625" style="34" customWidth="1"/>
    <col min="14615" max="14615" width="12.375" style="34" customWidth="1"/>
    <col min="14616" max="14616" width="12.5" style="34" customWidth="1"/>
    <col min="14617" max="14847" width="9" style="34"/>
    <col min="14848" max="14848" width="4.375" style="34" customWidth="1"/>
    <col min="14849" max="14849" width="4.25" style="34" customWidth="1"/>
    <col min="14850" max="14850" width="19.25" style="34" customWidth="1"/>
    <col min="14851" max="14851" width="0" style="34" hidden="1" customWidth="1"/>
    <col min="14852" max="14852" width="25.125" style="34" customWidth="1"/>
    <col min="14853" max="14853" width="16.875" style="34" bestFit="1" customWidth="1"/>
    <col min="14854" max="14854" width="14" style="34" bestFit="1" customWidth="1"/>
    <col min="14855" max="14865" width="11.375" style="34" customWidth="1"/>
    <col min="14866" max="14866" width="22.875" style="34" customWidth="1"/>
    <col min="14867" max="14868" width="11.375" style="34" customWidth="1"/>
    <col min="14869" max="14869" width="4" style="34" customWidth="1"/>
    <col min="14870" max="14870" width="12.625" style="34" customWidth="1"/>
    <col min="14871" max="14871" width="12.375" style="34" customWidth="1"/>
    <col min="14872" max="14872" width="12.5" style="34" customWidth="1"/>
    <col min="14873" max="15103" width="9" style="34"/>
    <col min="15104" max="15104" width="4.375" style="34" customWidth="1"/>
    <col min="15105" max="15105" width="4.25" style="34" customWidth="1"/>
    <col min="15106" max="15106" width="19.25" style="34" customWidth="1"/>
    <col min="15107" max="15107" width="0" style="34" hidden="1" customWidth="1"/>
    <col min="15108" max="15108" width="25.125" style="34" customWidth="1"/>
    <col min="15109" max="15109" width="16.875" style="34" bestFit="1" customWidth="1"/>
    <col min="15110" max="15110" width="14" style="34" bestFit="1" customWidth="1"/>
    <col min="15111" max="15121" width="11.375" style="34" customWidth="1"/>
    <col min="15122" max="15122" width="22.875" style="34" customWidth="1"/>
    <col min="15123" max="15124" width="11.375" style="34" customWidth="1"/>
    <col min="15125" max="15125" width="4" style="34" customWidth="1"/>
    <col min="15126" max="15126" width="12.625" style="34" customWidth="1"/>
    <col min="15127" max="15127" width="12.375" style="34" customWidth="1"/>
    <col min="15128" max="15128" width="12.5" style="34" customWidth="1"/>
    <col min="15129" max="15359" width="9" style="34"/>
    <col min="15360" max="15360" width="4.375" style="34" customWidth="1"/>
    <col min="15361" max="15361" width="4.25" style="34" customWidth="1"/>
    <col min="15362" max="15362" width="19.25" style="34" customWidth="1"/>
    <col min="15363" max="15363" width="0" style="34" hidden="1" customWidth="1"/>
    <col min="15364" max="15364" width="25.125" style="34" customWidth="1"/>
    <col min="15365" max="15365" width="16.875" style="34" bestFit="1" customWidth="1"/>
    <col min="15366" max="15366" width="14" style="34" bestFit="1" customWidth="1"/>
    <col min="15367" max="15377" width="11.375" style="34" customWidth="1"/>
    <col min="15378" max="15378" width="22.875" style="34" customWidth="1"/>
    <col min="15379" max="15380" width="11.375" style="34" customWidth="1"/>
    <col min="15381" max="15381" width="4" style="34" customWidth="1"/>
    <col min="15382" max="15382" width="12.625" style="34" customWidth="1"/>
    <col min="15383" max="15383" width="12.375" style="34" customWidth="1"/>
    <col min="15384" max="15384" width="12.5" style="34" customWidth="1"/>
    <col min="15385" max="15615" width="9" style="34"/>
    <col min="15616" max="15616" width="4.375" style="34" customWidth="1"/>
    <col min="15617" max="15617" width="4.25" style="34" customWidth="1"/>
    <col min="15618" max="15618" width="19.25" style="34" customWidth="1"/>
    <col min="15619" max="15619" width="0" style="34" hidden="1" customWidth="1"/>
    <col min="15620" max="15620" width="25.125" style="34" customWidth="1"/>
    <col min="15621" max="15621" width="16.875" style="34" bestFit="1" customWidth="1"/>
    <col min="15622" max="15622" width="14" style="34" bestFit="1" customWidth="1"/>
    <col min="15623" max="15633" width="11.375" style="34" customWidth="1"/>
    <col min="15634" max="15634" width="22.875" style="34" customWidth="1"/>
    <col min="15635" max="15636" width="11.375" style="34" customWidth="1"/>
    <col min="15637" max="15637" width="4" style="34" customWidth="1"/>
    <col min="15638" max="15638" width="12.625" style="34" customWidth="1"/>
    <col min="15639" max="15639" width="12.375" style="34" customWidth="1"/>
    <col min="15640" max="15640" width="12.5" style="34" customWidth="1"/>
    <col min="15641" max="15871" width="9" style="34"/>
    <col min="15872" max="15872" width="4.375" style="34" customWidth="1"/>
    <col min="15873" max="15873" width="4.25" style="34" customWidth="1"/>
    <col min="15874" max="15874" width="19.25" style="34" customWidth="1"/>
    <col min="15875" max="15875" width="0" style="34" hidden="1" customWidth="1"/>
    <col min="15876" max="15876" width="25.125" style="34" customWidth="1"/>
    <col min="15877" max="15877" width="16.875" style="34" bestFit="1" customWidth="1"/>
    <col min="15878" max="15878" width="14" style="34" bestFit="1" customWidth="1"/>
    <col min="15879" max="15889" width="11.375" style="34" customWidth="1"/>
    <col min="15890" max="15890" width="22.875" style="34" customWidth="1"/>
    <col min="15891" max="15892" width="11.375" style="34" customWidth="1"/>
    <col min="15893" max="15893" width="4" style="34" customWidth="1"/>
    <col min="15894" max="15894" width="12.625" style="34" customWidth="1"/>
    <col min="15895" max="15895" width="12.375" style="34" customWidth="1"/>
    <col min="15896" max="15896" width="12.5" style="34" customWidth="1"/>
    <col min="15897" max="16127" width="9" style="34"/>
    <col min="16128" max="16128" width="4.375" style="34" customWidth="1"/>
    <col min="16129" max="16129" width="4.25" style="34" customWidth="1"/>
    <col min="16130" max="16130" width="19.25" style="34" customWidth="1"/>
    <col min="16131" max="16131" width="0" style="34" hidden="1" customWidth="1"/>
    <col min="16132" max="16132" width="25.125" style="34" customWidth="1"/>
    <col min="16133" max="16133" width="16.875" style="34" bestFit="1" customWidth="1"/>
    <col min="16134" max="16134" width="14" style="34" bestFit="1" customWidth="1"/>
    <col min="16135" max="16145" width="11.375" style="34" customWidth="1"/>
    <col min="16146" max="16146" width="22.875" style="34" customWidth="1"/>
    <col min="16147" max="16148" width="11.375" style="34" customWidth="1"/>
    <col min="16149" max="16149" width="4" style="34" customWidth="1"/>
    <col min="16150" max="16150" width="12.625" style="34" customWidth="1"/>
    <col min="16151" max="16151" width="12.375" style="34" customWidth="1"/>
    <col min="16152" max="16152" width="12.5" style="34" customWidth="1"/>
    <col min="16153" max="16384" width="9" style="34"/>
  </cols>
  <sheetData>
    <row r="1" spans="1:21" ht="14.25">
      <c r="A1" s="83"/>
      <c r="S1" s="84"/>
      <c r="T1" s="84"/>
      <c r="U1" s="84"/>
    </row>
    <row r="2" spans="1:21">
      <c r="A2" s="85"/>
    </row>
    <row r="3" spans="1:21" ht="17.25">
      <c r="A3" s="86"/>
      <c r="B3" s="87"/>
    </row>
    <row r="4" spans="1:21" ht="14.25">
      <c r="A4" s="88"/>
    </row>
    <row r="5" spans="1:21" ht="15" customHeight="1">
      <c r="A5" s="89" t="s">
        <v>198</v>
      </c>
      <c r="B5" s="90"/>
      <c r="C5" s="90"/>
      <c r="D5" s="90"/>
    </row>
    <row r="6" spans="1:21" ht="15" customHeight="1" thickBot="1">
      <c r="A6" s="88"/>
    </row>
    <row r="7" spans="1:21" s="35" customFormat="1" ht="21" customHeight="1">
      <c r="A7" s="42" t="s">
        <v>0</v>
      </c>
      <c r="B7" s="41" t="s">
        <v>1</v>
      </c>
      <c r="C7" s="41" t="s">
        <v>2</v>
      </c>
      <c r="D7" s="74" t="s">
        <v>3</v>
      </c>
      <c r="E7" s="91" t="s">
        <v>87</v>
      </c>
      <c r="F7" s="75">
        <v>4</v>
      </c>
      <c r="G7" s="41">
        <v>5</v>
      </c>
      <c r="H7" s="41">
        <v>6</v>
      </c>
      <c r="I7" s="41">
        <v>7</v>
      </c>
      <c r="J7" s="41">
        <v>8</v>
      </c>
      <c r="K7" s="41">
        <v>9</v>
      </c>
      <c r="L7" s="41">
        <v>10</v>
      </c>
      <c r="M7" s="41">
        <v>11</v>
      </c>
      <c r="N7" s="41">
        <v>12</v>
      </c>
      <c r="O7" s="41">
        <v>1</v>
      </c>
      <c r="P7" s="41">
        <v>2</v>
      </c>
      <c r="Q7" s="41">
        <v>3</v>
      </c>
      <c r="R7" s="41" t="s">
        <v>88</v>
      </c>
    </row>
    <row r="8" spans="1:21" s="35" customFormat="1" ht="35.1" customHeight="1">
      <c r="A8" s="92">
        <v>1</v>
      </c>
      <c r="B8" s="39" t="s">
        <v>89</v>
      </c>
      <c r="C8" s="37" t="s">
        <v>55</v>
      </c>
      <c r="D8" s="79" t="s">
        <v>90</v>
      </c>
      <c r="E8" s="77">
        <v>142</v>
      </c>
      <c r="F8" s="93">
        <v>123</v>
      </c>
      <c r="G8" s="94">
        <v>123</v>
      </c>
      <c r="H8" s="94">
        <v>123</v>
      </c>
      <c r="I8" s="94">
        <v>123</v>
      </c>
      <c r="J8" s="94">
        <v>123</v>
      </c>
      <c r="K8" s="94">
        <v>123</v>
      </c>
      <c r="L8" s="94">
        <v>123</v>
      </c>
      <c r="M8" s="94">
        <v>123</v>
      </c>
      <c r="N8" s="94">
        <v>123</v>
      </c>
      <c r="O8" s="94">
        <v>123</v>
      </c>
      <c r="P8" s="94">
        <v>121</v>
      </c>
      <c r="Q8" s="94">
        <v>142</v>
      </c>
      <c r="R8" s="95"/>
    </row>
    <row r="9" spans="1:21" s="35" customFormat="1" ht="35.1" customHeight="1">
      <c r="A9" s="92">
        <v>2</v>
      </c>
      <c r="B9" s="39" t="s">
        <v>91</v>
      </c>
      <c r="C9" s="37" t="s">
        <v>50</v>
      </c>
      <c r="D9" s="79" t="s">
        <v>92</v>
      </c>
      <c r="E9" s="77">
        <v>310</v>
      </c>
      <c r="F9" s="93">
        <v>310</v>
      </c>
      <c r="G9" s="94">
        <v>310</v>
      </c>
      <c r="H9" s="94">
        <v>310</v>
      </c>
      <c r="I9" s="94">
        <v>310</v>
      </c>
      <c r="J9" s="94">
        <v>310</v>
      </c>
      <c r="K9" s="94">
        <v>310</v>
      </c>
      <c r="L9" s="94">
        <v>310</v>
      </c>
      <c r="M9" s="94">
        <v>310</v>
      </c>
      <c r="N9" s="94">
        <v>310</v>
      </c>
      <c r="O9" s="94">
        <v>310</v>
      </c>
      <c r="P9" s="94">
        <v>285</v>
      </c>
      <c r="Q9" s="94">
        <v>285</v>
      </c>
      <c r="R9" s="95"/>
    </row>
    <row r="10" spans="1:21" s="35" customFormat="1" ht="35.1" customHeight="1">
      <c r="A10" s="92">
        <v>3</v>
      </c>
      <c r="B10" s="39" t="s">
        <v>93</v>
      </c>
      <c r="C10" s="37" t="s">
        <v>50</v>
      </c>
      <c r="D10" s="79" t="s">
        <v>94</v>
      </c>
      <c r="E10" s="77">
        <v>375</v>
      </c>
      <c r="F10" s="93">
        <v>375</v>
      </c>
      <c r="G10" s="94">
        <v>375</v>
      </c>
      <c r="H10" s="94">
        <v>375</v>
      </c>
      <c r="I10" s="94">
        <v>375</v>
      </c>
      <c r="J10" s="94">
        <v>369</v>
      </c>
      <c r="K10" s="94">
        <v>369</v>
      </c>
      <c r="L10" s="94">
        <v>369</v>
      </c>
      <c r="M10" s="94">
        <v>369</v>
      </c>
      <c r="N10" s="94">
        <v>369</v>
      </c>
      <c r="O10" s="94">
        <v>369</v>
      </c>
      <c r="P10" s="94">
        <v>369</v>
      </c>
      <c r="Q10" s="94">
        <v>369</v>
      </c>
      <c r="R10" s="95"/>
    </row>
    <row r="11" spans="1:21" s="35" customFormat="1" ht="35.1" customHeight="1">
      <c r="A11" s="96">
        <v>4</v>
      </c>
      <c r="B11" s="39" t="s">
        <v>48</v>
      </c>
      <c r="C11" s="37" t="s">
        <v>44</v>
      </c>
      <c r="D11" s="79" t="s">
        <v>95</v>
      </c>
      <c r="E11" s="77">
        <v>112</v>
      </c>
      <c r="F11" s="93">
        <v>112</v>
      </c>
      <c r="G11" s="94">
        <v>112</v>
      </c>
      <c r="H11" s="94">
        <v>112</v>
      </c>
      <c r="I11" s="94">
        <v>112</v>
      </c>
      <c r="J11" s="94">
        <v>112</v>
      </c>
      <c r="K11" s="94">
        <v>112</v>
      </c>
      <c r="L11" s="94">
        <v>112</v>
      </c>
      <c r="M11" s="94">
        <v>111</v>
      </c>
      <c r="N11" s="94">
        <v>111</v>
      </c>
      <c r="O11" s="94">
        <v>110</v>
      </c>
      <c r="P11" s="94">
        <v>104</v>
      </c>
      <c r="Q11" s="94">
        <v>103</v>
      </c>
      <c r="R11" s="95"/>
    </row>
    <row r="12" spans="1:21" s="35" customFormat="1" ht="35.1" customHeight="1">
      <c r="A12" s="92">
        <v>5</v>
      </c>
      <c r="B12" s="39" t="s">
        <v>96</v>
      </c>
      <c r="C12" s="37" t="s">
        <v>44</v>
      </c>
      <c r="D12" s="79" t="s">
        <v>97</v>
      </c>
      <c r="E12" s="77">
        <v>740</v>
      </c>
      <c r="F12" s="93">
        <v>740</v>
      </c>
      <c r="G12" s="94">
        <v>740</v>
      </c>
      <c r="H12" s="94">
        <v>740</v>
      </c>
      <c r="I12" s="94">
        <v>740</v>
      </c>
      <c r="J12" s="94">
        <v>740</v>
      </c>
      <c r="K12" s="94">
        <v>740</v>
      </c>
      <c r="L12" s="94">
        <v>740</v>
      </c>
      <c r="M12" s="94">
        <v>740</v>
      </c>
      <c r="N12" s="94">
        <v>740</v>
      </c>
      <c r="O12" s="94">
        <v>740</v>
      </c>
      <c r="P12" s="94">
        <v>740</v>
      </c>
      <c r="Q12" s="94">
        <v>740</v>
      </c>
      <c r="R12" s="95"/>
    </row>
    <row r="13" spans="1:21" s="35" customFormat="1" ht="35.1" customHeight="1">
      <c r="A13" s="92">
        <v>6</v>
      </c>
      <c r="B13" s="39" t="s">
        <v>98</v>
      </c>
      <c r="C13" s="37" t="s">
        <v>44</v>
      </c>
      <c r="D13" s="79" t="s">
        <v>99</v>
      </c>
      <c r="E13" s="77">
        <v>30</v>
      </c>
      <c r="F13" s="93">
        <v>30</v>
      </c>
      <c r="G13" s="94">
        <v>30</v>
      </c>
      <c r="H13" s="94">
        <v>30</v>
      </c>
      <c r="I13" s="94">
        <v>30</v>
      </c>
      <c r="J13" s="94">
        <v>30</v>
      </c>
      <c r="K13" s="94">
        <v>30</v>
      </c>
      <c r="L13" s="94">
        <v>30</v>
      </c>
      <c r="M13" s="94">
        <v>30</v>
      </c>
      <c r="N13" s="94">
        <v>30</v>
      </c>
      <c r="O13" s="94">
        <v>30</v>
      </c>
      <c r="P13" s="94">
        <v>30</v>
      </c>
      <c r="Q13" s="94">
        <v>30</v>
      </c>
      <c r="R13" s="95"/>
    </row>
    <row r="14" spans="1:21" s="35" customFormat="1" ht="35.1" customHeight="1">
      <c r="A14" s="92">
        <v>7</v>
      </c>
      <c r="B14" s="97" t="s">
        <v>100</v>
      </c>
      <c r="C14" s="37" t="s">
        <v>41</v>
      </c>
      <c r="D14" s="79" t="s">
        <v>101</v>
      </c>
      <c r="E14" s="77">
        <v>68</v>
      </c>
      <c r="F14" s="93">
        <v>61</v>
      </c>
      <c r="G14" s="94">
        <v>61</v>
      </c>
      <c r="H14" s="94">
        <v>61</v>
      </c>
      <c r="I14" s="94">
        <v>61</v>
      </c>
      <c r="J14" s="94">
        <v>61</v>
      </c>
      <c r="K14" s="94">
        <v>61</v>
      </c>
      <c r="L14" s="94">
        <v>61</v>
      </c>
      <c r="M14" s="94">
        <v>61</v>
      </c>
      <c r="N14" s="94">
        <v>62</v>
      </c>
      <c r="O14" s="94">
        <v>66</v>
      </c>
      <c r="P14" s="94">
        <v>68</v>
      </c>
      <c r="Q14" s="94">
        <v>68</v>
      </c>
      <c r="R14" s="98"/>
    </row>
    <row r="15" spans="1:21" s="35" customFormat="1" ht="35.1" customHeight="1">
      <c r="A15" s="99">
        <v>8</v>
      </c>
      <c r="B15" s="100" t="s">
        <v>26</v>
      </c>
      <c r="C15" s="37"/>
      <c r="D15" s="101" t="s">
        <v>102</v>
      </c>
      <c r="E15" s="77">
        <v>252</v>
      </c>
      <c r="F15" s="102">
        <v>249</v>
      </c>
      <c r="G15" s="103">
        <v>249</v>
      </c>
      <c r="H15" s="103">
        <v>249</v>
      </c>
      <c r="I15" s="103">
        <v>249</v>
      </c>
      <c r="J15" s="103">
        <v>249</v>
      </c>
      <c r="K15" s="103">
        <v>249</v>
      </c>
      <c r="L15" s="103">
        <v>249</v>
      </c>
      <c r="M15" s="103">
        <v>249</v>
      </c>
      <c r="N15" s="103">
        <v>249</v>
      </c>
      <c r="O15" s="103">
        <v>252</v>
      </c>
      <c r="P15" s="103">
        <v>252</v>
      </c>
      <c r="Q15" s="103">
        <v>252</v>
      </c>
      <c r="R15" s="104"/>
    </row>
    <row r="16" spans="1:21" s="35" customFormat="1" ht="35.1" customHeight="1">
      <c r="A16" s="92">
        <v>9</v>
      </c>
      <c r="B16" s="39" t="s">
        <v>103</v>
      </c>
      <c r="C16" s="37" t="s">
        <v>34</v>
      </c>
      <c r="D16" s="79" t="s">
        <v>104</v>
      </c>
      <c r="E16" s="77">
        <v>108</v>
      </c>
      <c r="F16" s="93">
        <v>99</v>
      </c>
      <c r="G16" s="94">
        <v>99</v>
      </c>
      <c r="H16" s="94">
        <v>99</v>
      </c>
      <c r="I16" s="94">
        <v>99</v>
      </c>
      <c r="J16" s="94">
        <v>99</v>
      </c>
      <c r="K16" s="94">
        <v>99</v>
      </c>
      <c r="L16" s="94">
        <v>99</v>
      </c>
      <c r="M16" s="94">
        <v>99</v>
      </c>
      <c r="N16" s="94">
        <v>101</v>
      </c>
      <c r="O16" s="94">
        <v>101</v>
      </c>
      <c r="P16" s="94">
        <v>108</v>
      </c>
      <c r="Q16" s="94">
        <v>108</v>
      </c>
      <c r="R16" s="95"/>
    </row>
    <row r="17" spans="1:19" s="35" customFormat="1" ht="35.1" customHeight="1" thickBot="1">
      <c r="A17" s="92">
        <v>10</v>
      </c>
      <c r="B17" s="39" t="s">
        <v>105</v>
      </c>
      <c r="C17" s="37" t="s">
        <v>34</v>
      </c>
      <c r="D17" s="79" t="s">
        <v>106</v>
      </c>
      <c r="E17" s="78">
        <v>33</v>
      </c>
      <c r="F17" s="93">
        <v>33</v>
      </c>
      <c r="G17" s="94">
        <v>33</v>
      </c>
      <c r="H17" s="94">
        <v>33</v>
      </c>
      <c r="I17" s="94">
        <v>33</v>
      </c>
      <c r="J17" s="94">
        <v>33</v>
      </c>
      <c r="K17" s="94">
        <v>33</v>
      </c>
      <c r="L17" s="94">
        <v>33</v>
      </c>
      <c r="M17" s="94">
        <v>33</v>
      </c>
      <c r="N17" s="94">
        <v>33</v>
      </c>
      <c r="O17" s="94">
        <v>32</v>
      </c>
      <c r="P17" s="94">
        <v>31</v>
      </c>
      <c r="Q17" s="94">
        <v>31</v>
      </c>
      <c r="R17" s="104"/>
    </row>
    <row r="18" spans="1:19" ht="12.75" thickBot="1"/>
    <row r="19" spans="1:19" ht="28.15" customHeight="1" thickBot="1">
      <c r="A19" s="399" t="s">
        <v>107</v>
      </c>
      <c r="B19" s="400"/>
      <c r="C19" s="400"/>
      <c r="D19" s="400"/>
      <c r="E19" s="105">
        <f t="shared" ref="E19:Q19" si="0">SUM(E8:E17)</f>
        <v>2170</v>
      </c>
      <c r="F19" s="106">
        <f t="shared" si="0"/>
        <v>2132</v>
      </c>
      <c r="G19" s="107">
        <f t="shared" si="0"/>
        <v>2132</v>
      </c>
      <c r="H19" s="107">
        <f t="shared" si="0"/>
        <v>2132</v>
      </c>
      <c r="I19" s="107">
        <f t="shared" si="0"/>
        <v>2132</v>
      </c>
      <c r="J19" s="107">
        <f t="shared" si="0"/>
        <v>2126</v>
      </c>
      <c r="K19" s="107">
        <f t="shared" si="0"/>
        <v>2126</v>
      </c>
      <c r="L19" s="107">
        <f t="shared" si="0"/>
        <v>2126</v>
      </c>
      <c r="M19" s="107">
        <f t="shared" si="0"/>
        <v>2125</v>
      </c>
      <c r="N19" s="107">
        <f t="shared" si="0"/>
        <v>2128</v>
      </c>
      <c r="O19" s="107">
        <f t="shared" si="0"/>
        <v>2133</v>
      </c>
      <c r="P19" s="107">
        <f t="shared" si="0"/>
        <v>2108</v>
      </c>
      <c r="Q19" s="107">
        <f t="shared" si="0"/>
        <v>2128</v>
      </c>
      <c r="R19" s="108"/>
    </row>
    <row r="20" spans="1:19" ht="28.15" customHeight="1">
      <c r="A20" s="109"/>
      <c r="B20" s="109"/>
      <c r="C20" s="109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2"/>
      <c r="S20" s="113"/>
    </row>
    <row r="21" spans="1:19" ht="28.15" customHeight="1">
      <c r="A21" s="114"/>
      <c r="B21" s="114"/>
      <c r="C21" s="114"/>
      <c r="D21" s="114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  <c r="S21" s="113"/>
    </row>
    <row r="22" spans="1:19" ht="28.15" customHeight="1">
      <c r="A22" s="114"/>
      <c r="B22" s="114"/>
      <c r="C22" s="114"/>
      <c r="D22" s="114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  <c r="S22" s="113"/>
    </row>
    <row r="23" spans="1:19" ht="28.15" customHeight="1">
      <c r="A23" s="114"/>
      <c r="B23" s="114"/>
      <c r="C23" s="114"/>
      <c r="D23" s="114" t="s">
        <v>199</v>
      </c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2"/>
      <c r="S23" s="113"/>
    </row>
    <row r="24" spans="1:19" ht="15" thickBot="1">
      <c r="A24" s="115" t="s">
        <v>197</v>
      </c>
      <c r="B24" s="116"/>
      <c r="C24" s="116"/>
      <c r="D24" s="116"/>
    </row>
    <row r="25" spans="1:19" ht="13.5" customHeight="1" thickBot="1">
      <c r="A25" s="117" t="s">
        <v>0</v>
      </c>
      <c r="B25" s="118" t="s">
        <v>1</v>
      </c>
      <c r="C25" s="118" t="s">
        <v>2</v>
      </c>
      <c r="D25" s="119" t="s">
        <v>3</v>
      </c>
      <c r="E25" s="120" t="s">
        <v>108</v>
      </c>
      <c r="F25" s="121">
        <v>4</v>
      </c>
      <c r="G25" s="122">
        <v>5</v>
      </c>
      <c r="H25" s="122">
        <v>6</v>
      </c>
      <c r="I25" s="122">
        <v>7</v>
      </c>
      <c r="J25" s="122">
        <v>8</v>
      </c>
      <c r="K25" s="122">
        <v>9</v>
      </c>
      <c r="L25" s="122">
        <v>10</v>
      </c>
      <c r="M25" s="122">
        <v>11</v>
      </c>
      <c r="N25" s="122">
        <v>12</v>
      </c>
      <c r="O25" s="122">
        <v>1</v>
      </c>
      <c r="P25" s="122">
        <v>2</v>
      </c>
      <c r="Q25" s="122">
        <v>3</v>
      </c>
      <c r="R25" s="123" t="s">
        <v>88</v>
      </c>
    </row>
    <row r="26" spans="1:19" ht="28.5" customHeight="1">
      <c r="A26" s="243">
        <v>1</v>
      </c>
      <c r="B26" s="244" t="s">
        <v>89</v>
      </c>
      <c r="C26" s="125" t="s">
        <v>55</v>
      </c>
      <c r="D26" s="126" t="s">
        <v>109</v>
      </c>
      <c r="E26" s="127">
        <f t="shared" ref="E26:E54" si="1">SUM(F26:Q26)</f>
        <v>482993</v>
      </c>
      <c r="F26" s="128">
        <f t="shared" ref="F26:Q26" si="2">F27+F28+F29</f>
        <v>46892</v>
      </c>
      <c r="G26" s="128">
        <f t="shared" si="2"/>
        <v>35455</v>
      </c>
      <c r="H26" s="128">
        <f t="shared" si="2"/>
        <v>27981</v>
      </c>
      <c r="I26" s="128">
        <f t="shared" si="2"/>
        <v>43605</v>
      </c>
      <c r="J26" s="128">
        <f t="shared" si="2"/>
        <v>42482</v>
      </c>
      <c r="K26" s="128">
        <f t="shared" si="2"/>
        <v>39452</v>
      </c>
      <c r="L26" s="128">
        <f>L27+L28+L29</f>
        <v>37655</v>
      </c>
      <c r="M26" s="128">
        <f t="shared" si="2"/>
        <v>46407</v>
      </c>
      <c r="N26" s="128">
        <f t="shared" si="2"/>
        <v>37827</v>
      </c>
      <c r="O26" s="128">
        <f t="shared" si="2"/>
        <v>35494</v>
      </c>
      <c r="P26" s="128">
        <f t="shared" si="2"/>
        <v>34275</v>
      </c>
      <c r="Q26" s="129">
        <f t="shared" si="2"/>
        <v>55468</v>
      </c>
      <c r="R26" s="390"/>
    </row>
    <row r="27" spans="1:19" ht="12" customHeight="1">
      <c r="A27" s="393" t="s">
        <v>110</v>
      </c>
      <c r="B27" s="394"/>
      <c r="C27" s="130"/>
      <c r="D27" s="131" t="s">
        <v>111</v>
      </c>
      <c r="E27" s="132">
        <f t="shared" si="1"/>
        <v>228958</v>
      </c>
      <c r="F27" s="133">
        <v>23367</v>
      </c>
      <c r="G27" s="133">
        <v>15452</v>
      </c>
      <c r="H27" s="133">
        <v>15632</v>
      </c>
      <c r="I27" s="133">
        <v>17351</v>
      </c>
      <c r="J27" s="133">
        <v>17602</v>
      </c>
      <c r="K27" s="133">
        <v>15569</v>
      </c>
      <c r="L27" s="133">
        <v>19485</v>
      </c>
      <c r="M27" s="133">
        <v>23964</v>
      </c>
      <c r="N27" s="133">
        <v>17928</v>
      </c>
      <c r="O27" s="133">
        <v>16305</v>
      </c>
      <c r="P27" s="133">
        <v>17444</v>
      </c>
      <c r="Q27" s="134">
        <v>28859</v>
      </c>
      <c r="R27" s="391"/>
    </row>
    <row r="28" spans="1:19" ht="12" customHeight="1">
      <c r="A28" s="395"/>
      <c r="B28" s="396"/>
      <c r="C28" s="130"/>
      <c r="D28" s="131" t="s">
        <v>112</v>
      </c>
      <c r="E28" s="132">
        <f t="shared" si="1"/>
        <v>239932</v>
      </c>
      <c r="F28" s="133">
        <v>23525</v>
      </c>
      <c r="G28" s="133">
        <v>20003</v>
      </c>
      <c r="H28" s="133">
        <v>12349</v>
      </c>
      <c r="I28" s="133">
        <v>21331</v>
      </c>
      <c r="J28" s="133">
        <v>19827</v>
      </c>
      <c r="K28" s="133">
        <v>19756</v>
      </c>
      <c r="L28" s="133">
        <v>18170</v>
      </c>
      <c r="M28" s="133">
        <v>22443</v>
      </c>
      <c r="N28" s="133">
        <v>19899</v>
      </c>
      <c r="O28" s="133">
        <v>19189</v>
      </c>
      <c r="P28" s="133">
        <v>16831</v>
      </c>
      <c r="Q28" s="134">
        <v>26609</v>
      </c>
      <c r="R28" s="391"/>
    </row>
    <row r="29" spans="1:19" ht="12" customHeight="1" thickBot="1">
      <c r="A29" s="397"/>
      <c r="B29" s="398"/>
      <c r="C29" s="135"/>
      <c r="D29" s="136" t="s">
        <v>113</v>
      </c>
      <c r="E29" s="137">
        <f t="shared" si="1"/>
        <v>14103</v>
      </c>
      <c r="F29" s="138"/>
      <c r="G29" s="138"/>
      <c r="H29" s="138"/>
      <c r="I29" s="139">
        <v>4923</v>
      </c>
      <c r="J29" s="139">
        <v>5053</v>
      </c>
      <c r="K29" s="139">
        <v>4127</v>
      </c>
      <c r="L29" s="139">
        <v>0</v>
      </c>
      <c r="M29" s="138"/>
      <c r="N29" s="138"/>
      <c r="O29" s="138"/>
      <c r="P29" s="138"/>
      <c r="Q29" s="140"/>
      <c r="R29" s="392"/>
    </row>
    <row r="30" spans="1:19" ht="28.5" customHeight="1">
      <c r="A30" s="243">
        <v>2</v>
      </c>
      <c r="B30" s="244" t="s">
        <v>114</v>
      </c>
      <c r="C30" s="125" t="s">
        <v>50</v>
      </c>
      <c r="D30" s="126" t="s">
        <v>115</v>
      </c>
      <c r="E30" s="127">
        <f>SUM(F30:Q30)</f>
        <v>1017806</v>
      </c>
      <c r="F30" s="141">
        <f>F31+F32+F33</f>
        <v>76158</v>
      </c>
      <c r="G30" s="141">
        <f t="shared" ref="G30:Q30" si="3">G31+G32+G33</f>
        <v>69115</v>
      </c>
      <c r="H30" s="141">
        <f t="shared" si="3"/>
        <v>66748</v>
      </c>
      <c r="I30" s="141">
        <f t="shared" si="3"/>
        <v>79929</v>
      </c>
      <c r="J30" s="141">
        <f t="shared" si="3"/>
        <v>81925</v>
      </c>
      <c r="K30" s="141">
        <f t="shared" si="3"/>
        <v>70653</v>
      </c>
      <c r="L30" s="141">
        <f t="shared" si="3"/>
        <v>70948</v>
      </c>
      <c r="M30" s="141">
        <f t="shared" si="3"/>
        <v>85463</v>
      </c>
      <c r="N30" s="141">
        <f t="shared" si="3"/>
        <v>106218</v>
      </c>
      <c r="O30" s="141">
        <f t="shared" si="3"/>
        <v>110367</v>
      </c>
      <c r="P30" s="141">
        <f t="shared" si="3"/>
        <v>102125</v>
      </c>
      <c r="Q30" s="141">
        <f t="shared" si="3"/>
        <v>98157</v>
      </c>
      <c r="R30" s="401"/>
    </row>
    <row r="31" spans="1:19" ht="12" customHeight="1">
      <c r="A31" s="393" t="s">
        <v>110</v>
      </c>
      <c r="B31" s="394"/>
      <c r="C31" s="130"/>
      <c r="D31" s="131" t="s">
        <v>116</v>
      </c>
      <c r="E31" s="132">
        <f t="shared" si="1"/>
        <v>517193</v>
      </c>
      <c r="F31" s="134">
        <v>50203</v>
      </c>
      <c r="G31" s="133">
        <v>40064</v>
      </c>
      <c r="H31" s="133">
        <v>48629</v>
      </c>
      <c r="I31" s="133"/>
      <c r="J31" s="133"/>
      <c r="K31" s="133"/>
      <c r="L31" s="133">
        <v>47796</v>
      </c>
      <c r="M31" s="133">
        <v>56358</v>
      </c>
      <c r="N31" s="133">
        <v>70826</v>
      </c>
      <c r="O31" s="133">
        <v>66544</v>
      </c>
      <c r="P31" s="133">
        <v>70796</v>
      </c>
      <c r="Q31" s="133">
        <v>65977</v>
      </c>
      <c r="R31" s="402"/>
    </row>
    <row r="32" spans="1:19" ht="12" customHeight="1">
      <c r="A32" s="395"/>
      <c r="B32" s="396"/>
      <c r="C32" s="130"/>
      <c r="D32" s="131" t="s">
        <v>117</v>
      </c>
      <c r="E32" s="132">
        <f t="shared" si="1"/>
        <v>156035</v>
      </c>
      <c r="F32" s="134"/>
      <c r="G32" s="133"/>
      <c r="H32" s="133"/>
      <c r="I32" s="133">
        <v>51567</v>
      </c>
      <c r="J32" s="133">
        <v>58130</v>
      </c>
      <c r="K32" s="133">
        <v>46338</v>
      </c>
      <c r="L32" s="133"/>
      <c r="M32" s="133"/>
      <c r="N32" s="133"/>
      <c r="O32" s="133"/>
      <c r="P32" s="133"/>
      <c r="Q32" s="133"/>
      <c r="R32" s="402"/>
    </row>
    <row r="33" spans="1:18" ht="12" customHeight="1" thickBot="1">
      <c r="A33" s="397"/>
      <c r="B33" s="398"/>
      <c r="C33" s="135"/>
      <c r="D33" s="136" t="s">
        <v>118</v>
      </c>
      <c r="E33" s="137">
        <f t="shared" si="1"/>
        <v>344578</v>
      </c>
      <c r="F33" s="240">
        <v>25955</v>
      </c>
      <c r="G33" s="139">
        <v>29051</v>
      </c>
      <c r="H33" s="139">
        <v>18119</v>
      </c>
      <c r="I33" s="139">
        <v>28362</v>
      </c>
      <c r="J33" s="139">
        <v>23795</v>
      </c>
      <c r="K33" s="139">
        <v>24315</v>
      </c>
      <c r="L33" s="139">
        <v>23152</v>
      </c>
      <c r="M33" s="139">
        <v>29105</v>
      </c>
      <c r="N33" s="139">
        <v>35392</v>
      </c>
      <c r="O33" s="139">
        <v>43823</v>
      </c>
      <c r="P33" s="139">
        <v>31329</v>
      </c>
      <c r="Q33" s="139">
        <v>32180</v>
      </c>
      <c r="R33" s="403"/>
    </row>
    <row r="34" spans="1:18" ht="28.5" customHeight="1">
      <c r="A34" s="245">
        <v>3</v>
      </c>
      <c r="B34" s="246" t="s">
        <v>119</v>
      </c>
      <c r="C34" s="146" t="s">
        <v>50</v>
      </c>
      <c r="D34" s="147" t="s">
        <v>120</v>
      </c>
      <c r="E34" s="148">
        <f>SUM(F34:Q34)</f>
        <v>1348137</v>
      </c>
      <c r="F34" s="149">
        <v>109248</v>
      </c>
      <c r="G34" s="149">
        <v>87894</v>
      </c>
      <c r="H34" s="149">
        <v>85506</v>
      </c>
      <c r="I34" s="149">
        <v>130746</v>
      </c>
      <c r="J34" s="149">
        <v>133077</v>
      </c>
      <c r="K34" s="149">
        <v>90844</v>
      </c>
      <c r="L34" s="149">
        <v>99661</v>
      </c>
      <c r="M34" s="149">
        <v>114622</v>
      </c>
      <c r="N34" s="149">
        <v>127918</v>
      </c>
      <c r="O34" s="149">
        <v>128922</v>
      </c>
      <c r="P34" s="149">
        <v>116949</v>
      </c>
      <c r="Q34" s="150">
        <v>122750</v>
      </c>
      <c r="R34" s="151"/>
    </row>
    <row r="35" spans="1:18" ht="28.5" customHeight="1" thickBot="1">
      <c r="A35" s="247">
        <v>4</v>
      </c>
      <c r="B35" s="248" t="s">
        <v>48</v>
      </c>
      <c r="C35" s="152" t="s">
        <v>44</v>
      </c>
      <c r="D35" s="153" t="s">
        <v>121</v>
      </c>
      <c r="E35" s="154">
        <f t="shared" si="1"/>
        <v>511628</v>
      </c>
      <c r="F35" s="145">
        <v>44007</v>
      </c>
      <c r="G35" s="145">
        <v>31796</v>
      </c>
      <c r="H35" s="145">
        <v>27865</v>
      </c>
      <c r="I35" s="145">
        <v>39894</v>
      </c>
      <c r="J35" s="145">
        <v>44339</v>
      </c>
      <c r="K35" s="145">
        <v>32730</v>
      </c>
      <c r="L35" s="145">
        <v>33024</v>
      </c>
      <c r="M35" s="145">
        <v>42443</v>
      </c>
      <c r="N35" s="145">
        <v>54985</v>
      </c>
      <c r="O35" s="145">
        <v>56496</v>
      </c>
      <c r="P35" s="145">
        <v>51785</v>
      </c>
      <c r="Q35" s="144">
        <v>52264</v>
      </c>
      <c r="R35" s="155"/>
    </row>
    <row r="36" spans="1:18" ht="30" customHeight="1">
      <c r="A36" s="243">
        <v>5</v>
      </c>
      <c r="B36" s="244" t="s">
        <v>96</v>
      </c>
      <c r="C36" s="125" t="s">
        <v>44</v>
      </c>
      <c r="D36" s="126" t="s">
        <v>97</v>
      </c>
      <c r="E36" s="127">
        <f t="shared" si="1"/>
        <v>3248380</v>
      </c>
      <c r="F36" s="128">
        <f>F37+F38+F39</f>
        <v>253199</v>
      </c>
      <c r="G36" s="128">
        <f t="shared" ref="G36:Q36" si="4">G37+G38+G39</f>
        <v>163419</v>
      </c>
      <c r="H36" s="128">
        <f t="shared" si="4"/>
        <v>141312</v>
      </c>
      <c r="I36" s="128">
        <f t="shared" si="4"/>
        <v>263065</v>
      </c>
      <c r="J36" s="128">
        <f t="shared" si="4"/>
        <v>289681</v>
      </c>
      <c r="K36" s="128">
        <f t="shared" si="4"/>
        <v>219018</v>
      </c>
      <c r="L36" s="128">
        <f t="shared" si="4"/>
        <v>206845</v>
      </c>
      <c r="M36" s="128">
        <f t="shared" si="4"/>
        <v>278398</v>
      </c>
      <c r="N36" s="128">
        <f t="shared" si="4"/>
        <v>372864</v>
      </c>
      <c r="O36" s="128">
        <f t="shared" si="4"/>
        <v>390012</v>
      </c>
      <c r="P36" s="128">
        <f t="shared" si="4"/>
        <v>341961</v>
      </c>
      <c r="Q36" s="128">
        <f t="shared" si="4"/>
        <v>328606</v>
      </c>
      <c r="R36" s="390" t="s">
        <v>122</v>
      </c>
    </row>
    <row r="37" spans="1:18" ht="12" customHeight="1">
      <c r="A37" s="393" t="s">
        <v>110</v>
      </c>
      <c r="B37" s="394"/>
      <c r="C37" s="130"/>
      <c r="D37" s="131" t="s">
        <v>111</v>
      </c>
      <c r="E37" s="132">
        <f t="shared" si="1"/>
        <v>1661571</v>
      </c>
      <c r="F37" s="156">
        <v>140211</v>
      </c>
      <c r="G37" s="156">
        <v>69688</v>
      </c>
      <c r="H37" s="156">
        <v>81840</v>
      </c>
      <c r="I37" s="156">
        <v>117513</v>
      </c>
      <c r="J37" s="156">
        <v>129765</v>
      </c>
      <c r="K37" s="156">
        <v>97811</v>
      </c>
      <c r="L37" s="156">
        <v>122547</v>
      </c>
      <c r="M37" s="156">
        <v>160164</v>
      </c>
      <c r="N37" s="156">
        <v>190062</v>
      </c>
      <c r="O37" s="156">
        <v>184210</v>
      </c>
      <c r="P37" s="156">
        <v>184370</v>
      </c>
      <c r="Q37" s="157">
        <v>183390</v>
      </c>
      <c r="R37" s="391"/>
    </row>
    <row r="38" spans="1:18" ht="12" customHeight="1">
      <c r="A38" s="395"/>
      <c r="B38" s="396"/>
      <c r="C38" s="130"/>
      <c r="D38" s="131" t="s">
        <v>112</v>
      </c>
      <c r="E38" s="132">
        <f t="shared" si="1"/>
        <v>1480445</v>
      </c>
      <c r="F38" s="156">
        <v>112988</v>
      </c>
      <c r="G38" s="156">
        <v>93731</v>
      </c>
      <c r="H38" s="156">
        <v>59472</v>
      </c>
      <c r="I38" s="156">
        <v>109169</v>
      </c>
      <c r="J38" s="156">
        <v>120522</v>
      </c>
      <c r="K38" s="156">
        <v>90620</v>
      </c>
      <c r="L38" s="156">
        <v>84298</v>
      </c>
      <c r="M38" s="156">
        <v>118234</v>
      </c>
      <c r="N38" s="156">
        <v>182802</v>
      </c>
      <c r="O38" s="156">
        <v>205802</v>
      </c>
      <c r="P38" s="156">
        <v>157591</v>
      </c>
      <c r="Q38" s="157">
        <v>145216</v>
      </c>
      <c r="R38" s="391"/>
    </row>
    <row r="39" spans="1:18" ht="12" customHeight="1" thickBot="1">
      <c r="A39" s="397"/>
      <c r="B39" s="398"/>
      <c r="C39" s="135"/>
      <c r="D39" s="136" t="s">
        <v>113</v>
      </c>
      <c r="E39" s="137">
        <f t="shared" ref="E39" si="5">SUM(F39:Q39)</f>
        <v>106364</v>
      </c>
      <c r="F39" s="241"/>
      <c r="G39" s="241"/>
      <c r="H39" s="241"/>
      <c r="I39" s="241">
        <v>36383</v>
      </c>
      <c r="J39" s="241">
        <v>39394</v>
      </c>
      <c r="K39" s="241">
        <v>30587</v>
      </c>
      <c r="L39" s="241"/>
      <c r="M39" s="241"/>
      <c r="N39" s="241"/>
      <c r="O39" s="241"/>
      <c r="P39" s="241"/>
      <c r="Q39" s="242"/>
      <c r="R39" s="392"/>
    </row>
    <row r="40" spans="1:18" ht="28.5" customHeight="1" thickBot="1">
      <c r="A40" s="249">
        <v>6</v>
      </c>
      <c r="B40" s="250" t="s">
        <v>123</v>
      </c>
      <c r="C40" s="158" t="s">
        <v>44</v>
      </c>
      <c r="D40" s="159" t="s">
        <v>124</v>
      </c>
      <c r="E40" s="160">
        <f t="shared" si="1"/>
        <v>90903</v>
      </c>
      <c r="F40" s="161">
        <v>4108</v>
      </c>
      <c r="G40" s="162">
        <v>12728</v>
      </c>
      <c r="H40" s="162">
        <v>10778</v>
      </c>
      <c r="I40" s="162">
        <v>12105</v>
      </c>
      <c r="J40" s="162">
        <v>11924</v>
      </c>
      <c r="K40" s="162">
        <v>12870</v>
      </c>
      <c r="L40" s="162">
        <v>12663</v>
      </c>
      <c r="M40" s="162">
        <v>9313</v>
      </c>
      <c r="N40" s="162">
        <v>1127</v>
      </c>
      <c r="O40" s="162">
        <v>1124</v>
      </c>
      <c r="P40" s="161">
        <v>1062</v>
      </c>
      <c r="Q40" s="163">
        <v>1101</v>
      </c>
      <c r="R40" s="164"/>
    </row>
    <row r="41" spans="1:18" ht="28.5" customHeight="1">
      <c r="A41" s="243">
        <v>7</v>
      </c>
      <c r="B41" s="244" t="s">
        <v>125</v>
      </c>
      <c r="C41" s="125" t="s">
        <v>41</v>
      </c>
      <c r="D41" s="126" t="s">
        <v>101</v>
      </c>
      <c r="E41" s="127">
        <f t="shared" si="1"/>
        <v>113612</v>
      </c>
      <c r="F41" s="129">
        <f>F42+F43+F45+F44</f>
        <v>7806</v>
      </c>
      <c r="G41" s="128">
        <f>G42+G43+G45+G44</f>
        <v>5453</v>
      </c>
      <c r="H41" s="128">
        <f t="shared" ref="H41" si="6">H42+H43+H45+H44</f>
        <v>4893</v>
      </c>
      <c r="I41" s="128">
        <f>I42+I43+I45+I44</f>
        <v>6826</v>
      </c>
      <c r="J41" s="128">
        <f>J42+J43+J45+J44</f>
        <v>6885</v>
      </c>
      <c r="K41" s="128">
        <f>K42+K43+K45+K44</f>
        <v>4984</v>
      </c>
      <c r="L41" s="128">
        <f t="shared" ref="L41:Q41" si="7">L42+L43+L45+L44</f>
        <v>6123</v>
      </c>
      <c r="M41" s="128">
        <f t="shared" si="7"/>
        <v>9947</v>
      </c>
      <c r="N41" s="128">
        <f t="shared" si="7"/>
        <v>15412</v>
      </c>
      <c r="O41" s="128">
        <f t="shared" si="7"/>
        <v>17108</v>
      </c>
      <c r="P41" s="128">
        <f t="shared" si="7"/>
        <v>16029</v>
      </c>
      <c r="Q41" s="128">
        <f t="shared" si="7"/>
        <v>12146</v>
      </c>
      <c r="R41" s="409"/>
    </row>
    <row r="42" spans="1:18" ht="12" customHeight="1">
      <c r="A42" s="393" t="s">
        <v>110</v>
      </c>
      <c r="B42" s="394"/>
      <c r="C42" s="130"/>
      <c r="D42" s="131" t="s">
        <v>126</v>
      </c>
      <c r="E42" s="132">
        <f t="shared" si="1"/>
        <v>58370</v>
      </c>
      <c r="F42" s="134">
        <v>4754</v>
      </c>
      <c r="G42" s="133">
        <v>2695</v>
      </c>
      <c r="H42" s="133">
        <v>2880</v>
      </c>
      <c r="I42" s="133"/>
      <c r="J42" s="133"/>
      <c r="K42" s="133"/>
      <c r="L42" s="133">
        <v>3614</v>
      </c>
      <c r="M42" s="133">
        <v>6112</v>
      </c>
      <c r="N42" s="133">
        <v>9722</v>
      </c>
      <c r="O42" s="133">
        <v>10424</v>
      </c>
      <c r="P42" s="133">
        <v>10440</v>
      </c>
      <c r="Q42" s="133">
        <v>7729</v>
      </c>
      <c r="R42" s="410"/>
    </row>
    <row r="43" spans="1:18" ht="12" customHeight="1">
      <c r="A43" s="395"/>
      <c r="B43" s="396"/>
      <c r="C43" s="130"/>
      <c r="D43" s="131" t="s">
        <v>127</v>
      </c>
      <c r="E43" s="132">
        <f t="shared" si="1"/>
        <v>6628</v>
      </c>
      <c r="F43" s="134"/>
      <c r="G43" s="133"/>
      <c r="H43" s="133"/>
      <c r="I43" s="133">
        <v>1055</v>
      </c>
      <c r="J43" s="133">
        <v>3384</v>
      </c>
      <c r="K43" s="133">
        <v>2189</v>
      </c>
      <c r="L43" s="133"/>
      <c r="M43" s="133"/>
      <c r="N43" s="133"/>
      <c r="O43" s="133"/>
      <c r="P43" s="133"/>
      <c r="Q43" s="133"/>
      <c r="R43" s="410"/>
    </row>
    <row r="44" spans="1:18" ht="12" customHeight="1">
      <c r="A44" s="395"/>
      <c r="B44" s="396"/>
      <c r="C44" s="142"/>
      <c r="D44" s="143" t="s">
        <v>128</v>
      </c>
      <c r="E44" s="132">
        <f t="shared" si="1"/>
        <v>5071</v>
      </c>
      <c r="F44" s="144"/>
      <c r="G44" s="145"/>
      <c r="H44" s="145"/>
      <c r="I44" s="145">
        <v>3309</v>
      </c>
      <c r="J44" s="145">
        <v>1070</v>
      </c>
      <c r="K44" s="145">
        <v>692</v>
      </c>
      <c r="L44" s="145"/>
      <c r="M44" s="145"/>
      <c r="N44" s="145"/>
      <c r="O44" s="145"/>
      <c r="P44" s="145"/>
      <c r="Q44" s="145"/>
      <c r="R44" s="410"/>
    </row>
    <row r="45" spans="1:18" ht="12" customHeight="1" thickBot="1">
      <c r="A45" s="397"/>
      <c r="B45" s="398"/>
      <c r="C45" s="135"/>
      <c r="D45" s="136" t="s">
        <v>129</v>
      </c>
      <c r="E45" s="137">
        <f t="shared" si="1"/>
        <v>43543</v>
      </c>
      <c r="F45" s="140">
        <v>3052</v>
      </c>
      <c r="G45" s="138">
        <v>2758</v>
      </c>
      <c r="H45" s="138">
        <v>2013</v>
      </c>
      <c r="I45" s="138">
        <v>2462</v>
      </c>
      <c r="J45" s="138">
        <v>2431</v>
      </c>
      <c r="K45" s="139">
        <v>2103</v>
      </c>
      <c r="L45" s="139">
        <v>2509</v>
      </c>
      <c r="M45" s="139">
        <v>3835</v>
      </c>
      <c r="N45" s="139">
        <v>5690</v>
      </c>
      <c r="O45" s="138">
        <v>6684</v>
      </c>
      <c r="P45" s="138">
        <v>5589</v>
      </c>
      <c r="Q45" s="138">
        <v>4417</v>
      </c>
      <c r="R45" s="411"/>
    </row>
    <row r="46" spans="1:18" s="35" customFormat="1" ht="28.5" customHeight="1">
      <c r="A46" s="165">
        <v>8</v>
      </c>
      <c r="B46" s="166" t="s">
        <v>26</v>
      </c>
      <c r="C46" s="125"/>
      <c r="D46" s="167" t="s">
        <v>102</v>
      </c>
      <c r="E46" s="127">
        <f t="shared" si="1"/>
        <v>809185</v>
      </c>
      <c r="F46" s="168">
        <f t="shared" ref="F46:Q46" si="8">F47+F48+F49</f>
        <v>51551</v>
      </c>
      <c r="G46" s="168">
        <f t="shared" si="8"/>
        <v>34292</v>
      </c>
      <c r="H46" s="168">
        <f t="shared" si="8"/>
        <v>29154</v>
      </c>
      <c r="I46" s="168">
        <f t="shared" si="8"/>
        <v>55783</v>
      </c>
      <c r="J46" s="168">
        <f t="shared" si="8"/>
        <v>51147</v>
      </c>
      <c r="K46" s="168">
        <f t="shared" si="8"/>
        <v>28362</v>
      </c>
      <c r="L46" s="168">
        <f t="shared" si="8"/>
        <v>41556</v>
      </c>
      <c r="M46" s="168">
        <f t="shared" si="8"/>
        <v>79814</v>
      </c>
      <c r="N46" s="168">
        <f t="shared" si="8"/>
        <v>119005</v>
      </c>
      <c r="O46" s="168">
        <f t="shared" si="8"/>
        <v>119816</v>
      </c>
      <c r="P46" s="168">
        <f t="shared" si="8"/>
        <v>110818</v>
      </c>
      <c r="Q46" s="169">
        <f t="shared" si="8"/>
        <v>87887</v>
      </c>
      <c r="R46" s="390"/>
    </row>
    <row r="47" spans="1:18" ht="12" customHeight="1">
      <c r="A47" s="412" t="s">
        <v>110</v>
      </c>
      <c r="B47" s="413"/>
      <c r="C47" s="130"/>
      <c r="D47" s="131" t="s">
        <v>111</v>
      </c>
      <c r="E47" s="132">
        <f t="shared" si="1"/>
        <v>408865</v>
      </c>
      <c r="F47" s="133">
        <v>26203</v>
      </c>
      <c r="G47" s="133">
        <v>16532</v>
      </c>
      <c r="H47" s="133">
        <v>18213</v>
      </c>
      <c r="I47" s="133">
        <v>25528</v>
      </c>
      <c r="J47" s="133">
        <v>24104</v>
      </c>
      <c r="K47" s="133">
        <v>12994</v>
      </c>
      <c r="L47" s="133">
        <v>23142</v>
      </c>
      <c r="M47" s="133">
        <v>42030</v>
      </c>
      <c r="N47" s="133">
        <v>59177</v>
      </c>
      <c r="O47" s="133">
        <v>56009</v>
      </c>
      <c r="P47" s="133">
        <v>58860</v>
      </c>
      <c r="Q47" s="134">
        <v>46073</v>
      </c>
      <c r="R47" s="391"/>
    </row>
    <row r="48" spans="1:18" ht="12" customHeight="1">
      <c r="A48" s="414"/>
      <c r="B48" s="415"/>
      <c r="C48" s="130"/>
      <c r="D48" s="131" t="s">
        <v>112</v>
      </c>
      <c r="E48" s="132">
        <f t="shared" si="1"/>
        <v>381171</v>
      </c>
      <c r="F48" s="133">
        <v>25348</v>
      </c>
      <c r="G48" s="133">
        <v>17760</v>
      </c>
      <c r="H48" s="133">
        <v>10941</v>
      </c>
      <c r="I48" s="133">
        <v>22254</v>
      </c>
      <c r="J48" s="133">
        <v>19716</v>
      </c>
      <c r="K48" s="133">
        <v>11547</v>
      </c>
      <c r="L48" s="133">
        <v>18414</v>
      </c>
      <c r="M48" s="133">
        <v>37784</v>
      </c>
      <c r="N48" s="133">
        <v>59828</v>
      </c>
      <c r="O48" s="133">
        <v>63807</v>
      </c>
      <c r="P48" s="133">
        <v>51958</v>
      </c>
      <c r="Q48" s="134">
        <v>41814</v>
      </c>
      <c r="R48" s="391"/>
    </row>
    <row r="49" spans="1:21" ht="12" customHeight="1" thickBot="1">
      <c r="A49" s="416"/>
      <c r="B49" s="417"/>
      <c r="C49" s="135"/>
      <c r="D49" s="136" t="s">
        <v>113</v>
      </c>
      <c r="E49" s="137">
        <f t="shared" si="1"/>
        <v>19149</v>
      </c>
      <c r="F49" s="138"/>
      <c r="G49" s="138"/>
      <c r="H49" s="138"/>
      <c r="I49" s="138">
        <v>8001</v>
      </c>
      <c r="J49" s="139">
        <v>7327</v>
      </c>
      <c r="K49" s="139">
        <v>3821</v>
      </c>
      <c r="L49" s="139"/>
      <c r="M49" s="138"/>
      <c r="N49" s="138"/>
      <c r="O49" s="138"/>
      <c r="P49" s="138"/>
      <c r="Q49" s="140"/>
      <c r="R49" s="392"/>
    </row>
    <row r="50" spans="1:21" ht="28.5" customHeight="1">
      <c r="A50" s="124">
        <v>9</v>
      </c>
      <c r="B50" s="170" t="s">
        <v>130</v>
      </c>
      <c r="C50" s="125" t="s">
        <v>34</v>
      </c>
      <c r="D50" s="126" t="s">
        <v>104</v>
      </c>
      <c r="E50" s="127">
        <f t="shared" si="1"/>
        <v>386103</v>
      </c>
      <c r="F50" s="128">
        <f t="shared" ref="F50:Q50" si="9">F51+F52+F53</f>
        <v>26009</v>
      </c>
      <c r="G50" s="128">
        <f t="shared" si="9"/>
        <v>19397</v>
      </c>
      <c r="H50" s="128">
        <f t="shared" si="9"/>
        <v>19607</v>
      </c>
      <c r="I50" s="128">
        <f t="shared" si="9"/>
        <v>36215</v>
      </c>
      <c r="J50" s="128">
        <f t="shared" si="9"/>
        <v>36215</v>
      </c>
      <c r="K50" s="128">
        <f t="shared" si="9"/>
        <v>21112</v>
      </c>
      <c r="L50" s="128">
        <f t="shared" si="9"/>
        <v>28086</v>
      </c>
      <c r="M50" s="128">
        <f t="shared" si="9"/>
        <v>35013</v>
      </c>
      <c r="N50" s="128">
        <f t="shared" si="9"/>
        <v>43046</v>
      </c>
      <c r="O50" s="128">
        <f t="shared" si="9"/>
        <v>44507</v>
      </c>
      <c r="P50" s="128">
        <f t="shared" si="9"/>
        <v>40013</v>
      </c>
      <c r="Q50" s="129">
        <f t="shared" si="9"/>
        <v>36883</v>
      </c>
      <c r="R50" s="390"/>
    </row>
    <row r="51" spans="1:21" ht="12" customHeight="1">
      <c r="A51" s="412" t="s">
        <v>110</v>
      </c>
      <c r="B51" s="413"/>
      <c r="C51" s="130"/>
      <c r="D51" s="131" t="s">
        <v>111</v>
      </c>
      <c r="E51" s="132">
        <f t="shared" si="1"/>
        <v>206199</v>
      </c>
      <c r="F51" s="133">
        <v>14788</v>
      </c>
      <c r="G51" s="133">
        <v>10139</v>
      </c>
      <c r="H51" s="133">
        <v>12682</v>
      </c>
      <c r="I51" s="133">
        <v>16669</v>
      </c>
      <c r="J51" s="133">
        <v>16933</v>
      </c>
      <c r="K51" s="133">
        <v>9663</v>
      </c>
      <c r="L51" s="133">
        <v>16128</v>
      </c>
      <c r="M51" s="133">
        <v>19278</v>
      </c>
      <c r="N51" s="133">
        <v>22903</v>
      </c>
      <c r="O51" s="133">
        <v>22355</v>
      </c>
      <c r="P51" s="133">
        <v>23068</v>
      </c>
      <c r="Q51" s="134">
        <v>21593</v>
      </c>
      <c r="R51" s="391"/>
    </row>
    <row r="52" spans="1:21" ht="12" customHeight="1">
      <c r="A52" s="414"/>
      <c r="B52" s="415"/>
      <c r="C52" s="130"/>
      <c r="D52" s="131" t="s">
        <v>112</v>
      </c>
      <c r="E52" s="132">
        <f t="shared" si="1"/>
        <v>167241</v>
      </c>
      <c r="F52" s="133">
        <v>11221</v>
      </c>
      <c r="G52" s="133">
        <v>9258</v>
      </c>
      <c r="H52" s="133">
        <v>6925</v>
      </c>
      <c r="I52" s="133">
        <v>14507</v>
      </c>
      <c r="J52" s="133">
        <v>14386</v>
      </c>
      <c r="K52" s="133">
        <v>8721</v>
      </c>
      <c r="L52" s="133">
        <v>11958</v>
      </c>
      <c r="M52" s="133">
        <v>15735</v>
      </c>
      <c r="N52" s="133">
        <v>20143</v>
      </c>
      <c r="O52" s="133">
        <v>22152</v>
      </c>
      <c r="P52" s="133">
        <v>16945</v>
      </c>
      <c r="Q52" s="134">
        <v>15290</v>
      </c>
      <c r="R52" s="391"/>
    </row>
    <row r="53" spans="1:21" ht="12" customHeight="1" thickBot="1">
      <c r="A53" s="416"/>
      <c r="B53" s="417"/>
      <c r="C53" s="135"/>
      <c r="D53" s="136" t="s">
        <v>113</v>
      </c>
      <c r="E53" s="137">
        <f t="shared" si="1"/>
        <v>12663</v>
      </c>
      <c r="F53" s="138"/>
      <c r="G53" s="138"/>
      <c r="H53" s="138"/>
      <c r="I53" s="139">
        <v>5039</v>
      </c>
      <c r="J53" s="139">
        <v>4896</v>
      </c>
      <c r="K53" s="139">
        <v>2728</v>
      </c>
      <c r="L53" s="138"/>
      <c r="M53" s="138"/>
      <c r="N53" s="138"/>
      <c r="O53" s="138"/>
      <c r="P53" s="138"/>
      <c r="Q53" s="140"/>
      <c r="R53" s="392"/>
    </row>
    <row r="54" spans="1:21" ht="28.5" customHeight="1" thickBot="1">
      <c r="A54" s="171">
        <v>10</v>
      </c>
      <c r="B54" s="172" t="s">
        <v>131</v>
      </c>
      <c r="C54" s="172" t="s">
        <v>44</v>
      </c>
      <c r="D54" s="173" t="s">
        <v>106</v>
      </c>
      <c r="E54" s="174">
        <f t="shared" si="1"/>
        <v>41909</v>
      </c>
      <c r="F54" s="175">
        <v>2429</v>
      </c>
      <c r="G54" s="175">
        <v>1688</v>
      </c>
      <c r="H54" s="175">
        <v>1560</v>
      </c>
      <c r="I54" s="175">
        <v>2223</v>
      </c>
      <c r="J54" s="175">
        <v>2545</v>
      </c>
      <c r="K54" s="175">
        <v>1536</v>
      </c>
      <c r="L54" s="175">
        <v>2058</v>
      </c>
      <c r="M54" s="175">
        <v>3148</v>
      </c>
      <c r="N54" s="175">
        <v>6500</v>
      </c>
      <c r="O54" s="175">
        <v>6539</v>
      </c>
      <c r="P54" s="175">
        <v>6298</v>
      </c>
      <c r="Q54" s="176">
        <v>5385</v>
      </c>
      <c r="R54" s="177"/>
    </row>
    <row r="55" spans="1:21" ht="13.5" customHeight="1" thickTop="1" thickBot="1">
      <c r="A55" s="404" t="s">
        <v>132</v>
      </c>
      <c r="B55" s="405"/>
      <c r="C55" s="405"/>
      <c r="D55" s="405"/>
      <c r="E55" s="178">
        <f>E30+E34+E35+E40+E41+E36+E26+E50+E54+E46</f>
        <v>8050656</v>
      </c>
      <c r="F55" s="179">
        <f>F30+F34+F35+F40+F41+F36+F26+F50+F54+F46</f>
        <v>621407</v>
      </c>
      <c r="G55" s="179">
        <f t="shared" ref="G55:Q55" si="10">G30+G34+G35+G40+G41+G36+G26+G50+G54+G46</f>
        <v>461237</v>
      </c>
      <c r="H55" s="179">
        <f>H30+H34+H35+H40+H41+H36+H26+H50+H54+H46</f>
        <v>415404</v>
      </c>
      <c r="I55" s="179">
        <f t="shared" si="10"/>
        <v>670391</v>
      </c>
      <c r="J55" s="179">
        <f t="shared" si="10"/>
        <v>700220</v>
      </c>
      <c r="K55" s="179">
        <f t="shared" si="10"/>
        <v>521561</v>
      </c>
      <c r="L55" s="179">
        <f t="shared" si="10"/>
        <v>538619</v>
      </c>
      <c r="M55" s="179">
        <f t="shared" si="10"/>
        <v>704568</v>
      </c>
      <c r="N55" s="179">
        <f t="shared" si="10"/>
        <v>884902</v>
      </c>
      <c r="O55" s="179">
        <f t="shared" si="10"/>
        <v>910385</v>
      </c>
      <c r="P55" s="179">
        <f t="shared" si="10"/>
        <v>821315</v>
      </c>
      <c r="Q55" s="179">
        <f t="shared" si="10"/>
        <v>800647</v>
      </c>
      <c r="R55" s="180"/>
    </row>
    <row r="56" spans="1:21" ht="14.25">
      <c r="A56" s="83"/>
      <c r="S56" s="84"/>
      <c r="T56" s="84"/>
      <c r="U56" s="84"/>
    </row>
    <row r="57" spans="1:21" ht="14.25">
      <c r="A57" s="83"/>
      <c r="H57" s="34" t="s">
        <v>133</v>
      </c>
      <c r="S57" s="84"/>
      <c r="T57" s="84"/>
      <c r="U57" s="84"/>
    </row>
    <row r="58" spans="1:21" ht="14.25">
      <c r="A58" s="83"/>
      <c r="S58" s="84"/>
      <c r="T58" s="84"/>
      <c r="U58" s="84"/>
    </row>
    <row r="59" spans="1:21" ht="14.25">
      <c r="A59" s="83"/>
      <c r="S59" s="84"/>
      <c r="T59" s="84"/>
      <c r="U59" s="84"/>
    </row>
    <row r="60" spans="1:21" ht="13.5" customHeight="1">
      <c r="A60" s="89" t="s">
        <v>196</v>
      </c>
      <c r="B60" s="181"/>
      <c r="C60" s="181"/>
      <c r="D60" s="181"/>
    </row>
    <row r="62" spans="1:21" ht="48">
      <c r="A62" s="37" t="s">
        <v>0</v>
      </c>
      <c r="B62" s="37" t="s">
        <v>1</v>
      </c>
      <c r="C62" s="37" t="s">
        <v>2</v>
      </c>
      <c r="D62" s="37" t="s">
        <v>3</v>
      </c>
      <c r="E62" s="37" t="s">
        <v>134</v>
      </c>
      <c r="F62" s="41" t="s">
        <v>135</v>
      </c>
      <c r="G62" s="37" t="s">
        <v>136</v>
      </c>
      <c r="H62" s="38" t="s">
        <v>137</v>
      </c>
    </row>
    <row r="63" spans="1:21" ht="30" customHeight="1">
      <c r="A63" s="38">
        <v>1</v>
      </c>
      <c r="B63" s="43" t="s">
        <v>89</v>
      </c>
      <c r="C63" s="37" t="s">
        <v>55</v>
      </c>
      <c r="D63" s="36" t="s">
        <v>90</v>
      </c>
      <c r="E63" s="182">
        <f t="shared" ref="E63:E72" si="11">E8</f>
        <v>142</v>
      </c>
      <c r="F63" s="183">
        <f>SUM(F26:Q26)</f>
        <v>482993</v>
      </c>
      <c r="G63" s="184">
        <f>F63/E63/366/24</f>
        <v>0.38722212601657308</v>
      </c>
      <c r="H63" s="43"/>
    </row>
    <row r="64" spans="1:21" ht="30" customHeight="1">
      <c r="A64" s="38">
        <v>2</v>
      </c>
      <c r="B64" s="43" t="s">
        <v>91</v>
      </c>
      <c r="C64" s="37" t="s">
        <v>50</v>
      </c>
      <c r="D64" s="36" t="s">
        <v>92</v>
      </c>
      <c r="E64" s="182">
        <f t="shared" si="11"/>
        <v>310</v>
      </c>
      <c r="F64" s="183">
        <f>SUM(F30:Q30)</f>
        <v>1017806</v>
      </c>
      <c r="G64" s="185">
        <f t="shared" ref="G64:G72" si="12">F64/E64/366/24</f>
        <v>0.37377563311592921</v>
      </c>
      <c r="H64" s="43"/>
    </row>
    <row r="65" spans="1:8" ht="30" customHeight="1">
      <c r="A65" s="38">
        <v>3</v>
      </c>
      <c r="B65" s="43" t="s">
        <v>93</v>
      </c>
      <c r="C65" s="37" t="s">
        <v>50</v>
      </c>
      <c r="D65" s="36" t="s">
        <v>94</v>
      </c>
      <c r="E65" s="182">
        <f t="shared" si="11"/>
        <v>375</v>
      </c>
      <c r="F65" s="183">
        <f>SUM(F34:Q34)</f>
        <v>1348137</v>
      </c>
      <c r="G65" s="185">
        <f t="shared" si="12"/>
        <v>0.40927049180327874</v>
      </c>
      <c r="H65" s="43"/>
    </row>
    <row r="66" spans="1:8" ht="30" customHeight="1">
      <c r="A66" s="40">
        <v>4</v>
      </c>
      <c r="B66" s="43" t="s">
        <v>48</v>
      </c>
      <c r="C66" s="37" t="s">
        <v>44</v>
      </c>
      <c r="D66" s="36" t="s">
        <v>47</v>
      </c>
      <c r="E66" s="182">
        <f t="shared" si="11"/>
        <v>112</v>
      </c>
      <c r="F66" s="183">
        <f>SUM(F35:Q35)</f>
        <v>511628</v>
      </c>
      <c r="G66" s="185">
        <f t="shared" si="12"/>
        <v>0.52004862737444701</v>
      </c>
      <c r="H66" s="43"/>
    </row>
    <row r="67" spans="1:8" ht="30" customHeight="1">
      <c r="A67" s="38">
        <v>5</v>
      </c>
      <c r="B67" s="43" t="s">
        <v>46</v>
      </c>
      <c r="C67" s="37" t="s">
        <v>44</v>
      </c>
      <c r="D67" s="36" t="s">
        <v>43</v>
      </c>
      <c r="E67" s="182">
        <f t="shared" si="11"/>
        <v>740</v>
      </c>
      <c r="F67" s="183">
        <f>SUM(F36:Q36)</f>
        <v>3248380</v>
      </c>
      <c r="G67" s="185">
        <f t="shared" si="12"/>
        <v>0.49973846797617288</v>
      </c>
      <c r="H67" s="43"/>
    </row>
    <row r="68" spans="1:8" ht="30" customHeight="1">
      <c r="A68" s="38">
        <v>6</v>
      </c>
      <c r="B68" s="43" t="s">
        <v>45</v>
      </c>
      <c r="C68" s="37" t="s">
        <v>44</v>
      </c>
      <c r="D68" s="36" t="s">
        <v>138</v>
      </c>
      <c r="E68" s="182">
        <f t="shared" si="11"/>
        <v>30</v>
      </c>
      <c r="F68" s="183">
        <f>SUM(F40:Q40)</f>
        <v>90903</v>
      </c>
      <c r="G68" s="185">
        <f>F68/E68/366/24</f>
        <v>0.34495673952641165</v>
      </c>
      <c r="H68" s="43"/>
    </row>
    <row r="69" spans="1:8" ht="30" customHeight="1">
      <c r="A69" s="38">
        <v>7</v>
      </c>
      <c r="B69" s="43" t="s">
        <v>42</v>
      </c>
      <c r="C69" s="37" t="s">
        <v>41</v>
      </c>
      <c r="D69" s="36" t="s">
        <v>40</v>
      </c>
      <c r="E69" s="182">
        <f t="shared" si="11"/>
        <v>68</v>
      </c>
      <c r="F69" s="183">
        <f>SUM(F41:Q41)</f>
        <v>113612</v>
      </c>
      <c r="G69" s="185">
        <f>F69/E69/366/24</f>
        <v>0.19020545376620593</v>
      </c>
      <c r="H69" s="43"/>
    </row>
    <row r="70" spans="1:8" ht="30" customHeight="1">
      <c r="A70" s="38">
        <v>8</v>
      </c>
      <c r="B70" s="43" t="s">
        <v>39</v>
      </c>
      <c r="C70" s="37" t="s">
        <v>34</v>
      </c>
      <c r="D70" s="36" t="s">
        <v>38</v>
      </c>
      <c r="E70" s="182">
        <f t="shared" si="11"/>
        <v>252</v>
      </c>
      <c r="F70" s="183">
        <f>SUM(F46:Q46)</f>
        <v>809185</v>
      </c>
      <c r="G70" s="185">
        <f t="shared" si="12"/>
        <v>0.36555687469280368</v>
      </c>
      <c r="H70" s="43"/>
    </row>
    <row r="71" spans="1:8" ht="30" customHeight="1">
      <c r="A71" s="41">
        <v>9</v>
      </c>
      <c r="B71" s="186" t="s">
        <v>37</v>
      </c>
      <c r="C71" s="37" t="s">
        <v>34</v>
      </c>
      <c r="D71" s="36" t="s">
        <v>36</v>
      </c>
      <c r="E71" s="182">
        <f t="shared" si="11"/>
        <v>108</v>
      </c>
      <c r="F71" s="183">
        <f>SUM(F50:Q50)</f>
        <v>386103</v>
      </c>
      <c r="G71" s="185">
        <f t="shared" si="12"/>
        <v>0.40699314410038451</v>
      </c>
      <c r="H71" s="43"/>
    </row>
    <row r="72" spans="1:8" ht="30" customHeight="1">
      <c r="A72" s="41">
        <v>10</v>
      </c>
      <c r="B72" s="43" t="s">
        <v>139</v>
      </c>
      <c r="C72" s="37" t="s">
        <v>34</v>
      </c>
      <c r="D72" s="36" t="s">
        <v>33</v>
      </c>
      <c r="E72" s="182">
        <f t="shared" si="11"/>
        <v>33</v>
      </c>
      <c r="F72" s="183">
        <f>SUM(F54:Q54)</f>
        <v>41909</v>
      </c>
      <c r="G72" s="185">
        <f t="shared" si="12"/>
        <v>0.14457760666777061</v>
      </c>
      <c r="H72" s="43"/>
    </row>
    <row r="73" spans="1:8" ht="30" customHeight="1">
      <c r="A73" s="406" t="s">
        <v>132</v>
      </c>
      <c r="B73" s="407"/>
      <c r="C73" s="407"/>
      <c r="D73" s="408"/>
      <c r="E73" s="182">
        <f>SUM(E63:E72)</f>
        <v>2170</v>
      </c>
      <c r="F73" s="183">
        <f>SUM(F63:F72)</f>
        <v>8050656</v>
      </c>
      <c r="G73" s="185">
        <f>F73/E73/366/24</f>
        <v>0.42235652589962486</v>
      </c>
      <c r="H73" s="43"/>
    </row>
  </sheetData>
  <sheetProtection algorithmName="SHA-512" hashValue="kdBiXfeDk5fZS3xEtvrwnk3WUy6aPewpGnoxWyJapAxiyikqo1RZtCjokTP6RzVcYYaimdTH/Ln64e2unbpB1Q==" saltValue="MNsyuDOLZHhhhSjh4FOtBA==" spinCount="100000" sheet="1" objects="1" scenarios="1"/>
  <mergeCells count="15">
    <mergeCell ref="A55:D55"/>
    <mergeCell ref="A73:D73"/>
    <mergeCell ref="R41:R45"/>
    <mergeCell ref="A42:B45"/>
    <mergeCell ref="R46:R49"/>
    <mergeCell ref="A47:B49"/>
    <mergeCell ref="R50:R53"/>
    <mergeCell ref="A51:B53"/>
    <mergeCell ref="R36:R39"/>
    <mergeCell ref="A37:B39"/>
    <mergeCell ref="A19:D19"/>
    <mergeCell ref="R26:R29"/>
    <mergeCell ref="A27:B29"/>
    <mergeCell ref="R30:R33"/>
    <mergeCell ref="A31:B33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（別紙１）施設ごと電気料金金額一覧</vt:lpstr>
      <vt:lpstr>（別紙２）施設ごと積算</vt:lpstr>
      <vt:lpstr>（別紙３）施設ごと金額積算単価</vt:lpstr>
      <vt:lpstr>【対象施設基本情報】</vt:lpstr>
      <vt:lpstr>【対象施設実績一覧】</vt:lpstr>
      <vt:lpstr>'（別紙１）施設ごと電気料金金額一覧'!Print_Area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jigyouka-6_user</dc:creator>
  <cp:lastModifiedBy>owner</cp:lastModifiedBy>
  <cp:lastPrinted>2018-07-09T05:42:02Z</cp:lastPrinted>
  <dcterms:created xsi:type="dcterms:W3CDTF">2016-11-08T07:52:17Z</dcterms:created>
  <dcterms:modified xsi:type="dcterms:W3CDTF">2018-07-30T02:12:41Z</dcterms:modified>
</cp:coreProperties>
</file>